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05" yWindow="-15" windowWidth="10230" windowHeight="8115" activeTab="1"/>
  </bookViews>
  <sheets>
    <sheet name="Sheet1" sheetId="1" r:id="rId1"/>
    <sheet name="PAGE 1 &amp; 2" sheetId="4" r:id="rId2"/>
    <sheet name="PAGE 3" sheetId="5" r:id="rId3"/>
    <sheet name="PAGE 4" sheetId="2" r:id="rId4"/>
  </sheets>
  <definedNames>
    <definedName name="College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/>
  <c r="E47"/>
  <c r="D53"/>
  <c r="F122"/>
  <c r="E12"/>
  <c r="B1" i="4" s="1"/>
  <c r="E13" i="1"/>
  <c r="B5" i="4" s="1"/>
  <c r="B71" l="1"/>
  <c r="K60" i="1" l="1"/>
  <c r="J62" l="1"/>
  <c r="J60"/>
  <c r="R46" l="1"/>
  <c r="S46" s="1"/>
  <c r="M46"/>
  <c r="B29" i="2"/>
  <c r="B53" i="5"/>
  <c r="B79" i="4"/>
  <c r="B8"/>
  <c r="Q46" i="1"/>
  <c r="Q47"/>
  <c r="P46"/>
  <c r="P47"/>
  <c r="P48" s="1"/>
  <c r="O46"/>
  <c r="O47"/>
  <c r="O48" s="1"/>
  <c r="N46"/>
  <c r="N47" s="1"/>
  <c r="I46"/>
  <c r="H9" i="2" s="1"/>
  <c r="H46" i="1"/>
  <c r="G46"/>
  <c r="F46"/>
  <c r="F47" s="1"/>
  <c r="L46"/>
  <c r="L47" s="1"/>
  <c r="D64" i="4"/>
  <c r="D72" i="1"/>
  <c r="D61"/>
  <c r="J61" s="1"/>
  <c r="T56"/>
  <c r="S19" i="2" s="1"/>
  <c r="T51" i="1"/>
  <c r="S14" i="2" s="1"/>
  <c r="M47" i="1"/>
  <c r="D46"/>
  <c r="B3" i="4"/>
  <c r="R47" i="1"/>
  <c r="S47" s="1"/>
  <c r="R9" i="2"/>
  <c r="B77" i="4"/>
  <c r="B51" i="5"/>
  <c r="F83" i="1"/>
  <c r="B4" i="2"/>
  <c r="U60" i="1"/>
  <c r="T23" i="2" s="1"/>
  <c r="U61" i="1"/>
  <c r="T24" i="2" s="1"/>
  <c r="U62" i="1"/>
  <c r="T25" i="2" s="1"/>
  <c r="J29"/>
  <c r="B14" i="4"/>
  <c r="B4"/>
  <c r="D34"/>
  <c r="D40"/>
  <c r="D42"/>
  <c r="D43"/>
  <c r="D27"/>
  <c r="D28"/>
  <c r="D29"/>
  <c r="D30"/>
  <c r="D31"/>
  <c r="D32"/>
  <c r="D33"/>
  <c r="D23"/>
  <c r="D24"/>
  <c r="D21"/>
  <c r="D19"/>
  <c r="D7"/>
  <c r="N9" i="2"/>
  <c r="O9"/>
  <c r="P9"/>
  <c r="S9"/>
  <c r="N10"/>
  <c r="S10"/>
  <c r="S11"/>
  <c r="S12"/>
  <c r="S13"/>
  <c r="S15"/>
  <c r="S16"/>
  <c r="S17"/>
  <c r="S18"/>
  <c r="Q20"/>
  <c r="R20"/>
  <c r="S20"/>
  <c r="E21"/>
  <c r="F21"/>
  <c r="G21"/>
  <c r="H21"/>
  <c r="K21"/>
  <c r="L21"/>
  <c r="M21"/>
  <c r="N21"/>
  <c r="O21"/>
  <c r="P21"/>
  <c r="Q21"/>
  <c r="R21"/>
  <c r="S21"/>
  <c r="E22"/>
  <c r="F22"/>
  <c r="G22"/>
  <c r="H22"/>
  <c r="K22"/>
  <c r="L22"/>
  <c r="M22"/>
  <c r="N22"/>
  <c r="O22"/>
  <c r="P22"/>
  <c r="Q22"/>
  <c r="R22"/>
  <c r="S22"/>
  <c r="D23"/>
  <c r="E23"/>
  <c r="F23"/>
  <c r="G23"/>
  <c r="H23"/>
  <c r="I23"/>
  <c r="K23"/>
  <c r="L23"/>
  <c r="M23"/>
  <c r="N23"/>
  <c r="O23"/>
  <c r="P23"/>
  <c r="Q23"/>
  <c r="R23"/>
  <c r="S23"/>
  <c r="D24"/>
  <c r="E24"/>
  <c r="F24"/>
  <c r="G24"/>
  <c r="H24"/>
  <c r="K24"/>
  <c r="L24"/>
  <c r="M24"/>
  <c r="N24"/>
  <c r="O24"/>
  <c r="P24"/>
  <c r="Q24"/>
  <c r="R24"/>
  <c r="S24"/>
  <c r="D25"/>
  <c r="E25"/>
  <c r="F25"/>
  <c r="G25"/>
  <c r="H25"/>
  <c r="I25"/>
  <c r="K25"/>
  <c r="L25"/>
  <c r="M25"/>
  <c r="N25"/>
  <c r="O25"/>
  <c r="P25"/>
  <c r="Q25"/>
  <c r="R25"/>
  <c r="S25"/>
  <c r="C21"/>
  <c r="C22"/>
  <c r="C23"/>
  <c r="C25"/>
  <c r="Q9"/>
  <c r="J25"/>
  <c r="J23"/>
  <c r="M9"/>
  <c r="L9"/>
  <c r="I24"/>
  <c r="C24"/>
  <c r="K9"/>
  <c r="J24"/>
  <c r="G115" i="1"/>
  <c r="H115"/>
  <c r="I115"/>
  <c r="K115"/>
  <c r="F9" i="2"/>
  <c r="D35" i="4"/>
  <c r="D47" i="1" l="1"/>
  <c r="F72"/>
  <c r="D8" i="4" s="1"/>
  <c r="D48" i="1"/>
  <c r="E46"/>
  <c r="K46" s="1"/>
  <c r="R10" i="2"/>
  <c r="M48" i="1"/>
  <c r="L10" i="2"/>
  <c r="O49" i="1"/>
  <c r="N11" i="2"/>
  <c r="N48" i="1"/>
  <c r="M10" i="2"/>
  <c r="L48" i="1"/>
  <c r="K10" i="2"/>
  <c r="P49" i="1"/>
  <c r="O11" i="2"/>
  <c r="O10"/>
  <c r="T63" i="1"/>
  <c r="G47"/>
  <c r="H47"/>
  <c r="I47"/>
  <c r="I48" s="1"/>
  <c r="I49" s="1"/>
  <c r="I50" s="1"/>
  <c r="I51" s="1"/>
  <c r="I52" s="1"/>
  <c r="I53" s="1"/>
  <c r="I54" s="1"/>
  <c r="I55" s="1"/>
  <c r="I56" s="1"/>
  <c r="I57" s="1"/>
  <c r="Q48"/>
  <c r="E9" i="2"/>
  <c r="G9"/>
  <c r="Q10"/>
  <c r="P10"/>
  <c r="R48" i="1"/>
  <c r="E10" i="2"/>
  <c r="F48" i="1"/>
  <c r="D9" i="2"/>
  <c r="V63" i="1"/>
  <c r="F105" s="1"/>
  <c r="D41" i="4" s="1"/>
  <c r="C9" i="2"/>
  <c r="J46" i="1"/>
  <c r="I9" i="2" s="1"/>
  <c r="E58" i="1" l="1"/>
  <c r="K58"/>
  <c r="J58"/>
  <c r="G48"/>
  <c r="F10" i="2"/>
  <c r="K11"/>
  <c r="L49" i="1"/>
  <c r="S48"/>
  <c r="Q11" i="2"/>
  <c r="R49" i="1"/>
  <c r="H48"/>
  <c r="G10" i="2"/>
  <c r="O50" i="1"/>
  <c r="N12" i="2"/>
  <c r="H10"/>
  <c r="L11"/>
  <c r="M49" i="1"/>
  <c r="Q49"/>
  <c r="P11" i="2"/>
  <c r="D81" i="1"/>
  <c r="F81"/>
  <c r="D17" i="4" s="1"/>
  <c r="S26" i="2"/>
  <c r="P50" i="1"/>
  <c r="O12" i="2"/>
  <c r="M11"/>
  <c r="N49" i="1"/>
  <c r="F49"/>
  <c r="F50" s="1"/>
  <c r="F51" s="1"/>
  <c r="F52" s="1"/>
  <c r="F53" s="1"/>
  <c r="F54" s="1"/>
  <c r="F55" s="1"/>
  <c r="F56" s="1"/>
  <c r="F57" s="1"/>
  <c r="E11" i="2"/>
  <c r="U46" i="1"/>
  <c r="T9" i="2" s="1"/>
  <c r="J9"/>
  <c r="J21"/>
  <c r="D21"/>
  <c r="D75" i="1" l="1"/>
  <c r="F75" s="1"/>
  <c r="M12" i="2"/>
  <c r="N50" i="1"/>
  <c r="H49"/>
  <c r="G11" i="2"/>
  <c r="K12"/>
  <c r="L50" i="1"/>
  <c r="L12" i="2"/>
  <c r="M50" i="1"/>
  <c r="R11" i="2"/>
  <c r="G49" i="1"/>
  <c r="F11" i="2"/>
  <c r="Q50" i="1"/>
  <c r="P12" i="2"/>
  <c r="O51" i="1"/>
  <c r="N13" i="2"/>
  <c r="P51" i="1"/>
  <c r="O13" i="2"/>
  <c r="H11"/>
  <c r="R50" i="1"/>
  <c r="S49"/>
  <c r="R12" i="2" s="1"/>
  <c r="Q12"/>
  <c r="E12"/>
  <c r="I21"/>
  <c r="U58" i="1"/>
  <c r="T21" i="2" s="1"/>
  <c r="S50" i="1" l="1"/>
  <c r="Q13" i="2"/>
  <c r="R51" i="1"/>
  <c r="P52"/>
  <c r="O14" i="2"/>
  <c r="O52" i="1"/>
  <c r="N14" i="2"/>
  <c r="F12"/>
  <c r="G50" i="1"/>
  <c r="G51" s="1"/>
  <c r="G52" s="1"/>
  <c r="G53" s="1"/>
  <c r="G54" s="1"/>
  <c r="G55" s="1"/>
  <c r="G56" s="1"/>
  <c r="G57" s="1"/>
  <c r="M13" i="2"/>
  <c r="N51" i="1"/>
  <c r="L13" i="2"/>
  <c r="M51" i="1"/>
  <c r="H12" i="2"/>
  <c r="P13"/>
  <c r="Q51" i="1"/>
  <c r="L51"/>
  <c r="K13" i="2"/>
  <c r="H50" i="1"/>
  <c r="H51" s="1"/>
  <c r="H52" s="1"/>
  <c r="H53" s="1"/>
  <c r="H54" s="1"/>
  <c r="H55" s="1"/>
  <c r="H56" s="1"/>
  <c r="H57" s="1"/>
  <c r="G12" i="2"/>
  <c r="E13"/>
  <c r="N52" i="1" l="1"/>
  <c r="M14" i="2"/>
  <c r="G13"/>
  <c r="P14"/>
  <c r="Q52" i="1"/>
  <c r="M52"/>
  <c r="L14" i="2"/>
  <c r="F13"/>
  <c r="O15"/>
  <c r="P53" i="1"/>
  <c r="R13" i="2"/>
  <c r="L52" i="1"/>
  <c r="K14" i="2"/>
  <c r="H13"/>
  <c r="N15"/>
  <c r="O53" i="1"/>
  <c r="S51"/>
  <c r="R14" i="2" s="1"/>
  <c r="R52" i="1"/>
  <c r="R53" s="1"/>
  <c r="R54" s="1"/>
  <c r="R55" s="1"/>
  <c r="R56" s="1"/>
  <c r="Q14" i="2"/>
  <c r="E14"/>
  <c r="G14" l="1"/>
  <c r="S52" i="1"/>
  <c r="R15" i="2" s="1"/>
  <c r="Q15"/>
  <c r="P54" i="1"/>
  <c r="O16" i="2"/>
  <c r="O54" i="1"/>
  <c r="N16" i="2"/>
  <c r="H14"/>
  <c r="K15"/>
  <c r="L53" i="1"/>
  <c r="Q53"/>
  <c r="P15" i="2"/>
  <c r="M15"/>
  <c r="N53" i="1"/>
  <c r="F14" i="2"/>
  <c r="L15"/>
  <c r="M53" i="1"/>
  <c r="E15" i="2"/>
  <c r="Q54" i="1" l="1"/>
  <c r="P16" i="2"/>
  <c r="H15"/>
  <c r="G15"/>
  <c r="S53" i="1"/>
  <c r="Q16" i="2"/>
  <c r="L16"/>
  <c r="M54" i="1"/>
  <c r="F15" i="2"/>
  <c r="N17"/>
  <c r="O55" i="1"/>
  <c r="M16" i="2"/>
  <c r="N54" i="1"/>
  <c r="K16" i="2"/>
  <c r="L54" i="1"/>
  <c r="O17" i="2"/>
  <c r="P55" i="1"/>
  <c r="E16" i="2"/>
  <c r="M17" l="1"/>
  <c r="N55" i="1"/>
  <c r="N18" i="2"/>
  <c r="O56" i="1"/>
  <c r="L17" i="2"/>
  <c r="M55" i="1"/>
  <c r="R16" i="2"/>
  <c r="H16"/>
  <c r="F16"/>
  <c r="P56" i="1"/>
  <c r="O18" i="2"/>
  <c r="Q17"/>
  <c r="S54" i="1"/>
  <c r="R17" i="2" s="1"/>
  <c r="G16"/>
  <c r="P17"/>
  <c r="Q55" i="1"/>
  <c r="L55"/>
  <c r="K17" i="2"/>
  <c r="E17"/>
  <c r="L56" i="1" l="1"/>
  <c r="K18" i="2"/>
  <c r="S55" i="1"/>
  <c r="R18" i="2" s="1"/>
  <c r="Q18"/>
  <c r="O19"/>
  <c r="P57" i="1"/>
  <c r="N19" i="2"/>
  <c r="O57" i="1"/>
  <c r="Q56"/>
  <c r="P18" i="2"/>
  <c r="G17"/>
  <c r="F17"/>
  <c r="H17"/>
  <c r="M56" i="1"/>
  <c r="L18" i="2"/>
  <c r="N56" i="1"/>
  <c r="M18" i="2"/>
  <c r="E18"/>
  <c r="F18" l="1"/>
  <c r="O20"/>
  <c r="P63" i="1"/>
  <c r="O26" i="2" s="1"/>
  <c r="S56" i="1"/>
  <c r="Q19" i="2"/>
  <c r="M19"/>
  <c r="N57" i="1"/>
  <c r="G18" i="2"/>
  <c r="N20"/>
  <c r="O63" i="1"/>
  <c r="N26" i="2" s="1"/>
  <c r="K19"/>
  <c r="L57" i="1"/>
  <c r="H18" i="2"/>
  <c r="Q57" i="1"/>
  <c r="P19" i="2"/>
  <c r="L19"/>
  <c r="M57" i="1"/>
  <c r="E19" i="2"/>
  <c r="K20" l="1"/>
  <c r="L63" i="1"/>
  <c r="G19" i="2"/>
  <c r="H19"/>
  <c r="M20"/>
  <c r="N63" i="1"/>
  <c r="R19" i="2"/>
  <c r="L20"/>
  <c r="M63" i="1"/>
  <c r="L26" i="2" s="1"/>
  <c r="P20"/>
  <c r="Q63" i="1"/>
  <c r="P26" i="2" s="1"/>
  <c r="F19"/>
  <c r="E20"/>
  <c r="D11" i="4"/>
  <c r="F63" i="1"/>
  <c r="E26" i="2" s="1"/>
  <c r="R63" i="1" l="1"/>
  <c r="Q26" i="2" s="1"/>
  <c r="F20"/>
  <c r="G63" i="1"/>
  <c r="F26" i="2" s="1"/>
  <c r="F103" i="1"/>
  <c r="D39" i="4" s="1"/>
  <c r="M26" i="2"/>
  <c r="F90" i="1"/>
  <c r="D26" i="4" s="1"/>
  <c r="K26" i="2"/>
  <c r="H20"/>
  <c r="I63" i="1"/>
  <c r="G20" i="2"/>
  <c r="H63" i="1"/>
  <c r="G26" i="2" s="1"/>
  <c r="S63" i="1" l="1"/>
  <c r="F78"/>
  <c r="D14" i="4" s="1"/>
  <c r="H26" i="2"/>
  <c r="R26" l="1"/>
  <c r="F121" i="1"/>
  <c r="C10" i="2"/>
  <c r="C11"/>
  <c r="D49" i="1"/>
  <c r="E49" s="1"/>
  <c r="J47"/>
  <c r="I10" i="2" s="1"/>
  <c r="D63" i="4" l="1"/>
  <c r="D10" i="2"/>
  <c r="K47" i="1"/>
  <c r="J10" i="2" s="1"/>
  <c r="D50" i="1"/>
  <c r="D51"/>
  <c r="E51" s="1"/>
  <c r="U47"/>
  <c r="T10" i="2" s="1"/>
  <c r="E48" i="1"/>
  <c r="D12" i="2"/>
  <c r="K48" i="1"/>
  <c r="K49"/>
  <c r="J12" i="2" s="1"/>
  <c r="C12"/>
  <c r="E50" i="1" l="1"/>
  <c r="D52"/>
  <c r="D14" i="2"/>
  <c r="C14"/>
  <c r="K51" i="1"/>
  <c r="J14" i="2" s="1"/>
  <c r="J51" i="1"/>
  <c r="D13" i="2"/>
  <c r="C13"/>
  <c r="K50" i="1"/>
  <c r="J13" i="2" s="1"/>
  <c r="J50" i="1"/>
  <c r="J11" i="2"/>
  <c r="D11"/>
  <c r="J48" i="1"/>
  <c r="J49"/>
  <c r="D54" l="1"/>
  <c r="E59"/>
  <c r="J59"/>
  <c r="E52"/>
  <c r="U50"/>
  <c r="T13" i="2" s="1"/>
  <c r="I13"/>
  <c r="I14"/>
  <c r="U51" i="1"/>
  <c r="T14" i="2" s="1"/>
  <c r="E54" i="1"/>
  <c r="C15" i="2"/>
  <c r="K52" i="1"/>
  <c r="J52"/>
  <c r="U49"/>
  <c r="T12" i="2" s="1"/>
  <c r="I12"/>
  <c r="I11"/>
  <c r="U48" i="1"/>
  <c r="T11" i="2" s="1"/>
  <c r="K59" i="1" l="1"/>
  <c r="J22" i="2" s="1"/>
  <c r="I15"/>
  <c r="U52" i="1"/>
  <c r="J15" i="2"/>
  <c r="D22"/>
  <c r="D15"/>
  <c r="D16"/>
  <c r="C16"/>
  <c r="K53" i="1"/>
  <c r="J16" i="2" s="1"/>
  <c r="J53" i="1"/>
  <c r="D17" i="2"/>
  <c r="D55" i="1"/>
  <c r="C17" i="2"/>
  <c r="K54" i="1"/>
  <c r="J17" i="2" s="1"/>
  <c r="J54" i="1"/>
  <c r="T15" i="2" l="1"/>
  <c r="D56" i="1"/>
  <c r="D57"/>
  <c r="E55"/>
  <c r="C19" i="2"/>
  <c r="I17"/>
  <c r="U54" i="1"/>
  <c r="T17" i="2" s="1"/>
  <c r="D18"/>
  <c r="C18"/>
  <c r="K55" i="1"/>
  <c r="J18" i="2" s="1"/>
  <c r="J55" i="1"/>
  <c r="I16" i="2"/>
  <c r="U53" i="1"/>
  <c r="T16" i="2" s="1"/>
  <c r="I22"/>
  <c r="U59" i="1"/>
  <c r="T22" i="2" s="1"/>
  <c r="E56" i="1" l="1"/>
  <c r="I18" i="2"/>
  <c r="U55" i="1"/>
  <c r="C20" i="2"/>
  <c r="T18" l="1"/>
  <c r="E57" i="1"/>
  <c r="D67" s="1"/>
  <c r="D63"/>
  <c r="C26" i="2" s="1"/>
  <c r="D19"/>
  <c r="K56" i="1"/>
  <c r="J19" i="2" s="1"/>
  <c r="J56" i="1"/>
  <c r="D20" i="2"/>
  <c r="E63" i="1"/>
  <c r="J63" s="1"/>
  <c r="D76" l="1"/>
  <c r="F76" s="1"/>
  <c r="D12" i="4" s="1"/>
  <c r="D66" i="1"/>
  <c r="D73" s="1"/>
  <c r="F73"/>
  <c r="D9" i="4" s="1"/>
  <c r="D74" i="1"/>
  <c r="F74" s="1"/>
  <c r="D10" i="4" s="1"/>
  <c r="I19" i="2"/>
  <c r="U56" i="1"/>
  <c r="T19" i="2" s="1"/>
  <c r="K57" i="1"/>
  <c r="J57"/>
  <c r="D26" i="2"/>
  <c r="K64" i="1"/>
  <c r="F77" l="1"/>
  <c r="D13" i="4"/>
  <c r="I26" i="2"/>
  <c r="F69" i="1"/>
  <c r="F80" s="1"/>
  <c r="D16" i="4" s="1"/>
  <c r="U57" i="1"/>
  <c r="I20" i="2"/>
  <c r="J20"/>
  <c r="K63" i="1"/>
  <c r="F102" s="1"/>
  <c r="D38" i="4" s="1"/>
  <c r="U63" i="1" l="1"/>
  <c r="T26" i="2" s="1"/>
  <c r="T20"/>
  <c r="D6" i="4"/>
  <c r="F79" i="1"/>
  <c r="J26" i="2"/>
  <c r="F89" i="1"/>
  <c r="D15" i="4" l="1"/>
  <c r="F82" i="1"/>
  <c r="F100"/>
  <c r="D36" i="4" s="1"/>
  <c r="D25"/>
  <c r="F101" i="1"/>
  <c r="D18" i="4" l="1"/>
  <c r="F84" i="1"/>
  <c r="D37" i="4"/>
  <c r="F108" i="1"/>
  <c r="D20" i="4" l="1"/>
  <c r="F86" i="1"/>
  <c r="D22" i="4" s="1"/>
  <c r="D44"/>
  <c r="F109" i="1"/>
  <c r="F110" s="1"/>
  <c r="F112" s="1"/>
  <c r="D45" i="4" l="1"/>
  <c r="F113" i="1" l="1"/>
  <c r="D55" i="4" s="1"/>
  <c r="D46"/>
  <c r="F115" i="1"/>
  <c r="D57" i="4" s="1"/>
  <c r="F114" i="1"/>
  <c r="D56" i="4" s="1"/>
  <c r="D54" l="1"/>
  <c r="F116" i="1"/>
  <c r="F117" l="1"/>
  <c r="D59" i="4" s="1"/>
  <c r="D58"/>
  <c r="F118" i="1" l="1"/>
  <c r="F119"/>
  <c r="D61" i="4" s="1"/>
  <c r="D60"/>
  <c r="F120" i="1"/>
  <c r="F124" l="1"/>
  <c r="F123"/>
  <c r="D66" i="4"/>
  <c r="D62"/>
  <c r="D65" l="1"/>
</calcChain>
</file>

<file path=xl/sharedStrings.xml><?xml version="1.0" encoding="utf-8"?>
<sst xmlns="http://schemas.openxmlformats.org/spreadsheetml/2006/main" count="403" uniqueCount="198">
  <si>
    <t>Rs.</t>
  </si>
  <si>
    <t>MONTH &amp; YEAR</t>
  </si>
  <si>
    <t>PAY</t>
  </si>
  <si>
    <t>D. A</t>
  </si>
  <si>
    <t>H. R. A</t>
  </si>
  <si>
    <t>C. C. A</t>
  </si>
  <si>
    <t>M. A</t>
  </si>
  <si>
    <t>GROSS   SALARY</t>
  </si>
  <si>
    <t>DEDUCTIONS</t>
  </si>
  <si>
    <t>GPF / CPS</t>
  </si>
  <si>
    <t>HBA PRIN.</t>
  </si>
  <si>
    <t>HBA INT.</t>
  </si>
  <si>
    <t>INCOME TAX</t>
  </si>
  <si>
    <t xml:space="preserve">P. T. </t>
  </si>
  <si>
    <t xml:space="preserve">SLS as on </t>
  </si>
  <si>
    <t>Other income if any</t>
  </si>
  <si>
    <t>TOTAL</t>
  </si>
  <si>
    <t>10 % of Salary</t>
  </si>
  <si>
    <t>50% of salary</t>
  </si>
  <si>
    <t>PLI</t>
  </si>
  <si>
    <t>FBF</t>
  </si>
  <si>
    <t>NHIS</t>
  </si>
  <si>
    <t>SPF</t>
  </si>
  <si>
    <t>IT CESS</t>
  </si>
  <si>
    <t>Enter the amount of GPF contribution</t>
  </si>
  <si>
    <t>Enter SPF</t>
  </si>
  <si>
    <t>Enter FBF</t>
  </si>
  <si>
    <t>Enter PLI</t>
  </si>
  <si>
    <t>Enter NHIS</t>
  </si>
  <si>
    <t>Enter HBA PRIN.</t>
  </si>
  <si>
    <t>Enter HBA INT.</t>
  </si>
  <si>
    <t>Enter PT</t>
  </si>
  <si>
    <t>Enter monthly rent paid</t>
  </si>
  <si>
    <t>Enter pongal exgratia</t>
  </si>
  <si>
    <t>Enter whether GPF or CPS</t>
  </si>
  <si>
    <r>
      <t>1.</t>
    </r>
    <r>
      <rPr>
        <sz val="10"/>
        <rFont val="Arial"/>
        <family val="2"/>
      </rPr>
      <t xml:space="preserve">  Total salary including H.R.A./Honorarium, etc. (excluding cash allowance if any).</t>
    </r>
  </si>
  <si>
    <t>:Rs.</t>
  </si>
  <si>
    <r>
      <t xml:space="preserve">           </t>
    </r>
    <r>
      <rPr>
        <sz val="10"/>
        <rFont val="Arial"/>
        <family val="2"/>
      </rPr>
      <t>H.R.A. exempted under I.T. Rules under section 10 (13 A)</t>
    </r>
    <r>
      <rPr>
        <b/>
        <sz val="10"/>
        <rFont val="Arial"/>
        <family val="2"/>
      </rPr>
      <t xml:space="preserve">            </t>
    </r>
  </si>
  <si>
    <r>
      <t xml:space="preserve">               </t>
    </r>
    <r>
      <rPr>
        <sz val="10"/>
        <rFont val="Arial"/>
        <family val="2"/>
      </rPr>
      <t>(a)  Actual rent paid  [Rs.                           x 12 months]</t>
    </r>
  </si>
  <si>
    <t xml:space="preserve">               (b)  10 % of pay + DA</t>
  </si>
  <si>
    <t xml:space="preserve">           H.R.A. exempted : © or (d) or (e) whichever is less</t>
  </si>
  <si>
    <r>
      <t>2.1.</t>
    </r>
    <r>
      <rPr>
        <sz val="10"/>
        <rFont val="Arial"/>
        <family val="2"/>
      </rPr>
      <t xml:space="preserve"> Less exempted Hill / conveyance Allowance [Rs.                          x 12 months]</t>
    </r>
  </si>
  <si>
    <r>
      <t>3.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Gross Salary Income </t>
    </r>
    <r>
      <rPr>
        <sz val="10"/>
        <rFont val="Arial"/>
        <family val="2"/>
      </rPr>
      <t xml:space="preserve">  [1 – (2+2.1)]</t>
    </r>
  </si>
  <si>
    <t xml:space="preserve">      i). Saving under section 80 C</t>
  </si>
  <si>
    <t xml:space="preserve">            a.  GPF subscription / CPS (Contributory Pension Scheme)</t>
  </si>
  <si>
    <t xml:space="preserve">            b.  FBF + SPF</t>
  </si>
  <si>
    <t xml:space="preserve">            c.  NSC / NSC accrued interest</t>
  </si>
  <si>
    <t xml:space="preserve">            d.  PLI</t>
  </si>
  <si>
    <t xml:space="preserve">            e.  PPF</t>
  </si>
  <si>
    <t xml:space="preserve">            f.  LIC Premium + ULIP</t>
  </si>
  <si>
    <t xml:space="preserve">            g.  Repayment of house building advance (Max. Rs. 1,00,000 – Principal)</t>
  </si>
  <si>
    <t xml:space="preserve">            h.  Tuition free towards children Education subject to maximum of two children</t>
  </si>
  <si>
    <t xml:space="preserve">            i.   Any other Investments (Infra structure bond – 80 CCF)</t>
  </si>
  <si>
    <t xml:space="preserve">        e).  80 E Interest towards Education Loan – Higher studies</t>
  </si>
  <si>
    <r>
      <t xml:space="preserve">      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)  </t>
    </r>
    <r>
      <rPr>
        <b/>
        <sz val="10"/>
        <rFont val="Arial"/>
        <family val="2"/>
      </rPr>
      <t>Rounded off to the nearest Ten rupees</t>
    </r>
  </si>
  <si>
    <t xml:space="preserve">                 vi.  I further certify the information given above is true and correct based on the Books of Account Documents and other available records.</t>
  </si>
  <si>
    <t xml:space="preserve">1.  Total salary including H.R.A./Honorarium, etc. (excluding cash allowance if any).                                </t>
  </si>
  <si>
    <t xml:space="preserve">               (c)  Difference excess over 10 % of pay</t>
  </si>
  <si>
    <t>2.   LESS :</t>
  </si>
  <si>
    <t>3.  Gross Salary Income   [1 – (2+2.1)]</t>
  </si>
  <si>
    <t xml:space="preserve">           H.R.A. exempted : (c) or (d) or (e) whichever is less</t>
  </si>
  <si>
    <t>C.A</t>
  </si>
  <si>
    <r>
      <t xml:space="preserve">      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)  </t>
    </r>
    <r>
      <rPr>
        <b/>
        <sz val="9"/>
        <rFont val="Arial"/>
        <family val="2"/>
      </rPr>
      <t>Rounded off to the nearest Ten rupees</t>
    </r>
  </si>
  <si>
    <t>Name of the Depositor:</t>
  </si>
  <si>
    <t>Policy Number</t>
  </si>
  <si>
    <t>Name of the insured</t>
  </si>
  <si>
    <t>Nature of Policy</t>
  </si>
  <si>
    <t>Sum assured</t>
  </si>
  <si>
    <t>Amount of premium</t>
  </si>
  <si>
    <t>Particulars of LIC Premium</t>
  </si>
  <si>
    <t xml:space="preserve">Name of the Depositor:  </t>
  </si>
  <si>
    <t>Policy number</t>
  </si>
  <si>
    <t>Nature of policy</t>
  </si>
  <si>
    <t>Sum Assured</t>
  </si>
  <si>
    <t xml:space="preserve">(P. a.)  Rs. </t>
  </si>
  <si>
    <t xml:space="preserve">     </t>
  </si>
  <si>
    <t xml:space="preserve">TOTAL        </t>
  </si>
  <si>
    <t>Particulars of NSC</t>
  </si>
  <si>
    <t>Name of the Depositor :</t>
  </si>
  <si>
    <t>Post office</t>
  </si>
  <si>
    <t>Issue Number</t>
  </si>
  <si>
    <t>Date</t>
  </si>
  <si>
    <t>NSC Number</t>
  </si>
  <si>
    <t>Amount</t>
  </si>
  <si>
    <t>Nature of Investment</t>
  </si>
  <si>
    <t>Date of Investment</t>
  </si>
  <si>
    <t>Date of Maturity</t>
  </si>
  <si>
    <t>Remarks</t>
  </si>
  <si>
    <t>:</t>
  </si>
  <si>
    <t>STATEMENT SHOWING PAY AND ALLOWANCES DRAWN</t>
  </si>
  <si>
    <t xml:space="preserve"> -4-</t>
  </si>
  <si>
    <t>SALARY</t>
  </si>
  <si>
    <t>PONGAL Exgratia</t>
  </si>
  <si>
    <t xml:space="preserve">               (e)  50 % of salary [Pay + D.A.] for the Chennai City and  40 % of salary [Pay + D.A.] for other places</t>
  </si>
  <si>
    <t xml:space="preserve"> -2-</t>
  </si>
  <si>
    <t xml:space="preserve">Signature     :   </t>
  </si>
  <si>
    <t xml:space="preserve">TOTAL  </t>
  </si>
  <si>
    <t xml:space="preserve"> -3-</t>
  </si>
  <si>
    <r>
      <t xml:space="preserve">                i.   Certified that I am occupying house allotted by the Accommodation Controller PWD / TNHB on payment of rent of Rs. </t>
    </r>
    <r>
      <rPr>
        <b/>
        <sz val="11"/>
        <rFont val="Arial"/>
        <family val="2"/>
      </rPr>
      <t xml:space="preserve">                          </t>
    </r>
    <r>
      <rPr>
        <sz val="11"/>
        <rFont val="Arial"/>
        <family val="2"/>
      </rPr>
      <t xml:space="preserve">p.m.               </t>
    </r>
  </si>
  <si>
    <r>
      <t xml:space="preserve">                iii.  Certified that I am paying sum of    Rs.  </t>
    </r>
    <r>
      <rPr>
        <b/>
        <sz val="11"/>
        <rFont val="Arial"/>
        <family val="2"/>
      </rPr>
      <t xml:space="preserve">                      </t>
    </r>
    <r>
      <rPr>
        <sz val="11"/>
        <rFont val="Arial"/>
        <family val="2"/>
      </rPr>
      <t xml:space="preserve"> towards LIC premium and the policies are kept and the policies are kept alive.</t>
    </r>
  </si>
  <si>
    <r>
      <t xml:space="preserve">                iv.  Certified that a sum of Rs. </t>
    </r>
    <r>
      <rPr>
        <b/>
        <sz val="11"/>
        <rFont val="Arial"/>
        <family val="2"/>
      </rPr>
      <t xml:space="preserve">                           </t>
    </r>
    <r>
      <rPr>
        <sz val="11"/>
        <rFont val="Arial"/>
        <family val="2"/>
      </rPr>
      <t xml:space="preserve"> is being paid by me towards a CTD and the cumulative time is for 10 / 15 years.</t>
    </r>
  </si>
  <si>
    <t xml:space="preserve">               (e)  50 % of salary [Pay + D.A.] for the Chennai City and 40 % of salary [Pay + D.A.] for other places</t>
  </si>
  <si>
    <t xml:space="preserve">       1)  Income up to Rs. 2,50,000 (Nil Tax)</t>
  </si>
  <si>
    <t xml:space="preserve">       3)  Rs. 5,00,001 to Rs. 10,00,000 @ 20 % (Rs. 25,000 + @ 20 % of the  amount by which income exceeds Rs. 5,00,000) </t>
  </si>
  <si>
    <t xml:space="preserve">       4)  Above Rs. 10,00,001 @ 30 % (Rs. 1,25,000 + @ 30 % of the amount by which income exceeds Rs. 10,00,000) </t>
  </si>
  <si>
    <t>Enter Your name</t>
  </si>
  <si>
    <t>Enter your designation</t>
  </si>
  <si>
    <t>Enter your department</t>
  </si>
  <si>
    <t>Enter your PAN</t>
  </si>
  <si>
    <t>Enter IT DEDUCTED. If IT Deducted increased/ decreased enter the amount in respective Cell of the month alone</t>
  </si>
  <si>
    <t>Date of filling</t>
  </si>
  <si>
    <t>Station : Chennai</t>
  </si>
  <si>
    <t>Enter the Duty (Basic) pay in March</t>
  </si>
  <si>
    <t>Enter the HRA</t>
  </si>
  <si>
    <t xml:space="preserve">Enter the CCA </t>
  </si>
  <si>
    <t xml:space="preserve">Enter the MA </t>
  </si>
  <si>
    <t xml:space="preserve">Enter the CA </t>
  </si>
  <si>
    <t>SLS as on</t>
  </si>
  <si>
    <t>NET</t>
  </si>
  <si>
    <t xml:space="preserve">        d). 80 U Deductions in respect of totally blind or mentally retarded (Max. Rs. 75,000) (incase of sever disabilities Rs. 1,25,000)</t>
  </si>
  <si>
    <t xml:space="preserve">        b). 80 DD Medical treatment for Handicapped Dependant (Max. Rs. 75,000)  (incase of severe disabilities Rs. 1,25,000)        </t>
  </si>
  <si>
    <t xml:space="preserve">        b). 80 DD Medical treatment for Handicapped Dependant (Max. Rs. 75,000)  (incase of severe disabilities Rs. 1,25,000)         </t>
  </si>
  <si>
    <t xml:space="preserve">     ii).  U/s 80 CCC Contribution to Pension Fund subject to a Max. of Rs.1,50,000</t>
  </si>
  <si>
    <t xml:space="preserve">     ii).  U/s 80 CCC Contribution to Pension Fund subject to a Max. of Rs. 1,50,000</t>
  </si>
  <si>
    <t xml:space="preserve">        d). 80 U Deductions in respect of totally blind or mentally retarded (Max. Rs. 75,000) (incase of severe disabilities Rs. 1,25,000)</t>
  </si>
  <si>
    <t xml:space="preserve">        c). 80 G Donations (Max. Rs. 10,000)</t>
  </si>
  <si>
    <t xml:space="preserve">       2)  Rs. 2,50,001 to Rs. 5,00,000 @ 5 % </t>
  </si>
  <si>
    <t xml:space="preserve">       3)  Rs. 5,00,001 to Rs. 10,00,000 @ 20 % (Rs. 12,500 + @ 20 % of the  amount by which income exceeds Rs. 5,00,000)  </t>
  </si>
  <si>
    <t xml:space="preserve">       4)  Above Rs. 10,00,001 @ 30 % (Rs. 1,12,500 + @ 30 % of the amount by which  income exceeds Rs. 10,00,000)   </t>
  </si>
  <si>
    <r>
      <t>2.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LESS :   H.R.A. exempted under I.T. Rules under section 10 (13 A)            </t>
    </r>
  </si>
  <si>
    <t>Enter Your College name or enter P if Presidency college</t>
  </si>
  <si>
    <t>Enter Your College TAN or enter P if Presidency college</t>
  </si>
  <si>
    <t xml:space="preserve">Enter all the relevant light green colour cells </t>
  </si>
  <si>
    <r>
      <t>Enter the</t>
    </r>
    <r>
      <rPr>
        <sz val="14"/>
        <color rgb="FFFF0000"/>
        <rFont val="Arial"/>
        <family val="2"/>
      </rPr>
      <t xml:space="preserve"> pink colour cell in the respective month alone </t>
    </r>
    <r>
      <rPr>
        <sz val="14"/>
        <rFont val="Arial"/>
        <family val="2"/>
      </rPr>
      <t>if there is any change in amount of the deduction from the previous month</t>
    </r>
  </si>
  <si>
    <t>Station   : Chennai                                                                                 Signature          :</t>
  </si>
  <si>
    <t>Station   : Chennai                                                   Signature         :</t>
  </si>
  <si>
    <t xml:space="preserve">     iii). U/s 80 CCD Contribution to Pension Scheme of Central Government </t>
  </si>
  <si>
    <t xml:space="preserve">      c) Additional Deduction U/s. 80CCD (1B) for NPS/CPS Rs. 50,000</t>
  </si>
  <si>
    <r>
      <t xml:space="preserve">      b)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Subject to overall limit of Rs. 1,50,000</t>
    </r>
  </si>
  <si>
    <t xml:space="preserve">      b) Subject to overall limit of Rs. 1,50,000 </t>
  </si>
  <si>
    <r>
      <t xml:space="preserve">     iii). U/s 80 CCD </t>
    </r>
    <r>
      <rPr>
        <sz val="9"/>
        <rFont val="Arial"/>
        <family val="2"/>
      </rPr>
      <t>Contribution to Pension Scheme of Central Government</t>
    </r>
  </si>
  <si>
    <t>Enter Your Cell No.</t>
  </si>
  <si>
    <t>DONA         TIONS</t>
  </si>
  <si>
    <t xml:space="preserve">               (d)  Actual H.R.A. received</t>
  </si>
  <si>
    <r>
      <t>5.</t>
    </r>
    <r>
      <rPr>
        <sz val="10"/>
        <rFont val="Arial"/>
        <family val="2"/>
      </rPr>
      <t xml:space="preserve">  Tax on Employment (Professional Tax) Sec 16 (3) b</t>
    </r>
  </si>
  <si>
    <r>
      <t>6.</t>
    </r>
    <r>
      <rPr>
        <sz val="10"/>
        <rFont val="Arial"/>
        <family val="2"/>
      </rPr>
      <t xml:space="preserve">  Taxable Salary Income (3 - 4 - 5)</t>
    </r>
  </si>
  <si>
    <r>
      <t>7.</t>
    </r>
    <r>
      <rPr>
        <sz val="10"/>
        <rFont val="Arial"/>
        <family val="2"/>
      </rPr>
      <t xml:space="preserve">  Interest payable on housing loan under section 24 (on after 01.04.1999 up to Rs. 2,00,000) [Prior to 01.04.1999 up to Rs. 30,000]</t>
    </r>
  </si>
  <si>
    <r>
      <rPr>
        <b/>
        <sz val="10"/>
        <rFont val="Times New Roman"/>
        <family val="1"/>
      </rPr>
      <t xml:space="preserve">8. </t>
    </r>
    <r>
      <rPr>
        <sz val="10"/>
        <rFont val="Times New Roman"/>
        <family val="1"/>
      </rPr>
      <t xml:space="preserve"> Total Income (6 - 7)</t>
    </r>
  </si>
  <si>
    <r>
      <t>9.</t>
    </r>
    <r>
      <rPr>
        <sz val="10"/>
        <rFont val="Arial"/>
        <family val="2"/>
      </rPr>
      <t xml:space="preserve">  Any other Income</t>
    </r>
  </si>
  <si>
    <r>
      <rPr>
        <b/>
        <sz val="10"/>
        <rFont val="Times New Roman"/>
        <family val="1"/>
      </rPr>
      <t xml:space="preserve">10. </t>
    </r>
    <r>
      <rPr>
        <sz val="10"/>
        <rFont val="Times New Roman"/>
        <family val="1"/>
      </rPr>
      <t xml:space="preserve"> Gross Total Income (8 + 9)</t>
    </r>
  </si>
  <si>
    <t>11.  Deductions Under Chapter VI A :</t>
  </si>
  <si>
    <t xml:space="preserve">12. a) Total deduction under section 80 CCE (80 C + 80 CCC + 80 CCD) </t>
  </si>
  <si>
    <r>
      <t>13.</t>
    </r>
    <r>
      <rPr>
        <sz val="10"/>
        <rFont val="Arial"/>
        <family val="2"/>
      </rPr>
      <t xml:space="preserve">   a).  80 D Medical Insurance Premium Paid (Max. Rs. 25,000) [a further deduction of Rs. 25,000 on Medical Insurance Premium Paid of the parents of the Tax Payer]</t>
    </r>
  </si>
  <si>
    <t>14.  Total deductions eligible under Chapter VI A  (12 + 13)</t>
  </si>
  <si>
    <t>15.  a)  Total Taxable Income (10 – 14)</t>
  </si>
  <si>
    <r>
      <t>16.</t>
    </r>
    <r>
      <rPr>
        <sz val="10"/>
        <rFont val="Arial"/>
        <family val="2"/>
      </rPr>
      <t xml:space="preserve">  TAX ON TOTAL INCOME</t>
    </r>
  </si>
  <si>
    <r>
      <t>17.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TAX PAYABLE</t>
    </r>
  </si>
  <si>
    <r>
      <t>19.</t>
    </r>
    <r>
      <rPr>
        <sz val="10"/>
        <rFont val="Arial"/>
        <family val="2"/>
      </rPr>
      <t xml:space="preserve">  Net Tax Payable (17 -18)</t>
    </r>
  </si>
  <si>
    <r>
      <t>20.</t>
    </r>
    <r>
      <rPr>
        <sz val="10"/>
        <rFont val="Arial"/>
        <family val="2"/>
      </rPr>
      <t xml:space="preserve"> Health and  Educational Cess Tax @ 4 %</t>
    </r>
  </si>
  <si>
    <r>
      <t>21.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TOTAL TAX PAYABLE</t>
    </r>
    <r>
      <rPr>
        <sz val="10"/>
        <rFont val="Arial"/>
        <family val="2"/>
      </rPr>
      <t xml:space="preserve"> (19 + 20)</t>
    </r>
  </si>
  <si>
    <r>
      <t>7.</t>
    </r>
    <r>
      <rPr>
        <sz val="10"/>
        <rFont val="Arial"/>
        <family val="2"/>
      </rPr>
      <t xml:space="preserve">  Interest payable on housing loan under section 24  (on after 01.04.1999 up to Rs. 2,00,000) [Prior to 01.04.1999 up to Rs. 30,000]</t>
    </r>
  </si>
  <si>
    <r>
      <t>8.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Total Income</t>
    </r>
    <r>
      <rPr>
        <sz val="10"/>
        <rFont val="Arial"/>
        <family val="2"/>
      </rPr>
      <t xml:space="preserve"> (6 - 7)</t>
    </r>
  </si>
  <si>
    <r>
      <t>10.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Gross Total Income</t>
    </r>
    <r>
      <rPr>
        <sz val="10"/>
        <rFont val="Arial"/>
        <family val="2"/>
      </rPr>
      <t xml:space="preserve"> (8 + 9)</t>
    </r>
  </si>
  <si>
    <r>
      <t>11.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Deductions Under Chapter VI A</t>
    </r>
    <r>
      <rPr>
        <sz val="10"/>
        <rFont val="Arial"/>
        <family val="2"/>
      </rPr>
      <t xml:space="preserve"> :</t>
    </r>
  </si>
  <si>
    <r>
      <t>12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>a)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Total deduction under section 80 CCE</t>
    </r>
    <r>
      <rPr>
        <sz val="9"/>
        <rFont val="Arial"/>
        <family val="2"/>
      </rPr>
      <t xml:space="preserve"> (80 C + 80 CCC + 80 CCD) </t>
    </r>
  </si>
  <si>
    <r>
      <t>13</t>
    </r>
    <r>
      <rPr>
        <sz val="10"/>
        <rFont val="Arial"/>
        <family val="2"/>
      </rPr>
      <t>.   a).  80 D Medical Insurance Premium Paid (Max. Rs. 25,000) [a further deduction of Rs. 25,000 on Medical Insurance Premium Paid of the parents of the Tax Payer]</t>
    </r>
  </si>
  <si>
    <r>
      <t>14.</t>
    </r>
    <r>
      <rPr>
        <sz val="10"/>
        <rFont val="Arial"/>
        <family val="2"/>
      </rPr>
      <t xml:space="preserve">  Total deductions eligible under Chapter VI A  (12 + 13)</t>
    </r>
  </si>
  <si>
    <r>
      <t>15.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a)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Total Taxable Income</t>
    </r>
    <r>
      <rPr>
        <sz val="10"/>
        <rFont val="Arial"/>
        <family val="2"/>
      </rPr>
      <t xml:space="preserve"> (10 – 14)</t>
    </r>
  </si>
  <si>
    <t>Particulars of deposit towards Pension Fund (Jeevan Suraksha) during 2018 - 2019</t>
  </si>
  <si>
    <t>Details of other Eligible Investments Made During 2018 – 2019</t>
  </si>
  <si>
    <r>
      <t>Enter the month (</t>
    </r>
    <r>
      <rPr>
        <b/>
        <sz val="10"/>
        <color rgb="FF7030A0"/>
        <rFont val="Times New Roman"/>
        <family val="1"/>
      </rPr>
      <t>1/4/7/10</t>
    </r>
    <r>
      <rPr>
        <b/>
        <sz val="10"/>
        <color indexed="10"/>
        <rFont val="Times New Roman"/>
        <family val="1"/>
      </rPr>
      <t>) of increment pay or enter the increased Basic pay amount in respective Cell of the month in the pay column</t>
    </r>
  </si>
  <si>
    <t>DA ARREAR - I (JAN 19 - MAY 19)</t>
  </si>
  <si>
    <t>DA ARREAR - II (JUL 19- SEP 19)</t>
  </si>
  <si>
    <t>4.  Standard Deducation of Rs. 50,000 announcement in 2018</t>
  </si>
  <si>
    <t>4.  Less : Standard Deducation u/s 16 (A) (Subject to maximum of Rs. 50,000)</t>
  </si>
  <si>
    <r>
      <t>22.</t>
    </r>
    <r>
      <rPr>
        <sz val="10"/>
        <rFont val="Arial"/>
        <family val="2"/>
      </rPr>
      <t xml:space="preserve">  Tax deducted from salary So far (From March 2019 to January 2020) by TDS                 </t>
    </r>
  </si>
  <si>
    <r>
      <t>22.</t>
    </r>
    <r>
      <rPr>
        <sz val="10"/>
        <rFont val="Arial"/>
        <family val="2"/>
      </rPr>
      <t xml:space="preserve">  Tax deducted from salary So far (From March 2019 to January 2020) by TDS                      </t>
    </r>
  </si>
  <si>
    <t>INCOME-TAX CALCULATION STATEMENT FOR THE FINANCIAL YEAR  2019 - 2020,  ASSESSMENT YEAR  2020 - 2021</t>
  </si>
  <si>
    <t>PAY DRAWN PARTICULARS FOR THE YEAR  2019 - 2020, ASSESSMENT YEAR 2020 - 2021</t>
  </si>
  <si>
    <r>
      <t>18.</t>
    </r>
    <r>
      <rPr>
        <sz val="10"/>
        <rFont val="Arial"/>
        <family val="2"/>
      </rPr>
      <t xml:space="preserve">  Less : Rebate u/s. 87A - Rs. 12,500 or the amount of tax payable, whichever is lower (Incase of the taxable income does not exceed Rs. 5,00,000)</t>
    </r>
  </si>
  <si>
    <r>
      <t>Enter the</t>
    </r>
    <r>
      <rPr>
        <sz val="14"/>
        <color rgb="FFFF0000"/>
        <rFont val="Arial"/>
        <family val="2"/>
      </rPr>
      <t xml:space="preserve"> Lavender colour cell in the respective month alone </t>
    </r>
    <r>
      <rPr>
        <sz val="14"/>
        <rFont val="Arial"/>
        <family val="2"/>
      </rPr>
      <t xml:space="preserve">if there is any change in </t>
    </r>
    <r>
      <rPr>
        <b/>
        <sz val="16"/>
        <rFont val="Arial"/>
        <family val="2"/>
      </rPr>
      <t xml:space="preserve">basic pay </t>
    </r>
    <r>
      <rPr>
        <sz val="14"/>
        <rFont val="Arial"/>
        <family val="2"/>
      </rPr>
      <t xml:space="preserve">due to arrear increment </t>
    </r>
  </si>
  <si>
    <t>After opening the file, save in a different name and work for the IT</t>
  </si>
  <si>
    <r>
      <t xml:space="preserve">Do not type, enter or delete in the yellow colour cells as it contains </t>
    </r>
    <r>
      <rPr>
        <b/>
        <sz val="16"/>
        <rFont val="Arial"/>
        <family val="2"/>
      </rPr>
      <t>forumulas</t>
    </r>
  </si>
  <si>
    <r>
      <t xml:space="preserve">Take print of worksheets </t>
    </r>
    <r>
      <rPr>
        <sz val="14"/>
        <color rgb="FFFF0000"/>
        <rFont val="Arial"/>
        <family val="2"/>
      </rPr>
      <t>PAGE 1 &amp; 2, PAGE 3 and PAGE 4, sign and submit to the office</t>
    </r>
  </si>
  <si>
    <t>IT Calculator and Worksheet</t>
  </si>
  <si>
    <r>
      <t xml:space="preserve">Fill </t>
    </r>
    <r>
      <rPr>
        <sz val="14"/>
        <color rgb="FFFF0000"/>
        <rFont val="Arial"/>
        <family val="2"/>
      </rPr>
      <t xml:space="preserve">your policies details </t>
    </r>
    <r>
      <rPr>
        <sz val="14"/>
        <rFont val="Arial"/>
        <family val="2"/>
      </rPr>
      <t>in worksheet PAGE 3</t>
    </r>
  </si>
  <si>
    <t>NET SALARY</t>
  </si>
  <si>
    <t>Income Tax remitted by Challan</t>
  </si>
  <si>
    <r>
      <t xml:space="preserve">Fill column </t>
    </r>
    <r>
      <rPr>
        <sz val="14"/>
        <color rgb="FFFF0000"/>
        <rFont val="Arial"/>
        <family val="2"/>
      </rPr>
      <t xml:space="preserve">26 certificate </t>
    </r>
    <r>
      <rPr>
        <sz val="14"/>
        <rFont val="Arial"/>
        <family val="2"/>
      </rPr>
      <t xml:space="preserve"> alone in the Worksheet PAGE 1 &amp; 2</t>
    </r>
  </si>
  <si>
    <t>23.  Income Tax remitted by Challan</t>
  </si>
  <si>
    <r>
      <t>24.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Balance of Income Tax to be deducted from February 2020 Salary</t>
    </r>
  </si>
  <si>
    <t>25.  Income Tax Refund</t>
  </si>
  <si>
    <r>
      <t>26.</t>
    </r>
    <r>
      <rPr>
        <sz val="11"/>
        <rFont val="Arial"/>
        <family val="2"/>
      </rPr>
      <t xml:space="preserve">                                                     </t>
    </r>
    <r>
      <rPr>
        <b/>
        <sz val="11"/>
        <rFont val="Arial"/>
        <family val="2"/>
      </rPr>
      <t>CERTIFICATE</t>
    </r>
  </si>
  <si>
    <r>
      <t xml:space="preserve">Whether Participated in JAN 2019 Strike           (Enter the number of days - </t>
    </r>
    <r>
      <rPr>
        <b/>
        <sz val="10"/>
        <color rgb="FF7030A0"/>
        <rFont val="Times New Roman"/>
        <family val="1"/>
      </rPr>
      <t>9,8,7,6,5,4,3,2,1,0</t>
    </r>
    <r>
      <rPr>
        <b/>
        <sz val="10"/>
        <color indexed="10"/>
        <rFont val="Times New Roman"/>
        <family val="1"/>
      </rPr>
      <t>)</t>
    </r>
  </si>
  <si>
    <r>
      <t xml:space="preserve">Whether Suspended in FEB 2019 </t>
    </r>
    <r>
      <rPr>
        <b/>
        <sz val="7"/>
        <color indexed="10"/>
        <rFont val="Times New Roman"/>
        <family val="1"/>
      </rPr>
      <t>for JAN 2019 Strike</t>
    </r>
    <r>
      <rPr>
        <b/>
        <sz val="9"/>
        <color indexed="10"/>
        <rFont val="Times New Roman"/>
        <family val="1"/>
      </rPr>
      <t xml:space="preserve">                                                     </t>
    </r>
    <r>
      <rPr>
        <b/>
        <sz val="10"/>
        <color indexed="10"/>
        <rFont val="Times New Roman"/>
        <family val="1"/>
      </rPr>
      <t xml:space="preserve">                              (</t>
    </r>
    <r>
      <rPr>
        <b/>
        <sz val="8"/>
        <color indexed="10"/>
        <rFont val="Times New Roman"/>
        <family val="1"/>
      </rPr>
      <t xml:space="preserve">Enter the number of days of suspension - </t>
    </r>
    <r>
      <rPr>
        <b/>
        <sz val="8"/>
        <color rgb="FF7030A0"/>
        <rFont val="Times New Roman"/>
        <family val="1"/>
      </rPr>
      <t>9,8,7,6,5,4,3,2,1,0</t>
    </r>
    <r>
      <rPr>
        <b/>
        <sz val="10"/>
        <color indexed="10"/>
        <rFont val="Times New Roman"/>
        <family val="1"/>
      </rPr>
      <t>)</t>
    </r>
  </si>
  <si>
    <t>If received half pay during suspension                    Enter - (Y / N)</t>
  </si>
  <si>
    <t>IF(AND(D20=10,D38&gt;0),ROUND((ROUND((D38*D52/31),0)*17/100),0)+ROUND(((ROUND((((CEILING(((D52*3/100)-49),100))+D52)*(31-D38)/31),0))*17/100),0),IF(D20=10,ROUND(((CEILING(((D52*3/100)-49),100)+D52)*17/100),0),ROUND(D52*17/100,0)))</t>
  </si>
  <si>
    <r>
      <t xml:space="preserve">                v.  I                                  Son/Daughter of</t>
    </r>
    <r>
      <rPr>
        <b/>
        <sz val="11"/>
        <rFont val="Arial"/>
        <family val="2"/>
      </rPr>
      <t xml:space="preserve">                                </t>
    </r>
    <r>
      <rPr>
        <sz val="11"/>
        <rFont val="Arial"/>
        <family val="2"/>
      </rPr>
      <t xml:space="preserve">Working in the capacity of Asst/Asso Professor in      </t>
    </r>
    <r>
      <rPr>
        <b/>
        <sz val="11"/>
        <rFont val="Arial"/>
        <family val="2"/>
      </rPr>
      <t xml:space="preserve">           </t>
    </r>
    <r>
      <rPr>
        <sz val="11"/>
        <rFont val="Arial"/>
        <family val="2"/>
      </rPr>
      <t xml:space="preserve">do here by certify that a sum of        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(Rupees.                                                                 only) has been deducted at source and paid to the credit of the Central Government.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</si>
</sst>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&quot;R_x0000_뛀&quot;\ #,##0_);[Red]\(&quot;R_x0000_뛀&quot;\ #,##0\)"/>
    <numFmt numFmtId="165" formatCode="#,##0;[Red]#,##0"/>
  </numFmts>
  <fonts count="33">
    <font>
      <sz val="10"/>
      <name val="Arial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4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6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</font>
    <font>
      <b/>
      <sz val="10"/>
      <color rgb="FF7030A0"/>
      <name val="Times New Roman"/>
      <family val="1"/>
    </font>
    <font>
      <sz val="11"/>
      <name val="Times New Roman"/>
      <family val="1"/>
    </font>
    <font>
      <b/>
      <sz val="16"/>
      <color rgb="FF15039B"/>
      <name val="Arial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rgb="FF7030A0"/>
      <name val="Times New Roman"/>
      <family val="1"/>
    </font>
    <font>
      <b/>
      <sz val="7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 style="medium">
        <color rgb="FF808080"/>
      </left>
      <right/>
      <top style="thin">
        <color indexed="64"/>
      </top>
      <bottom/>
      <diagonal/>
    </border>
    <border>
      <left style="medium">
        <color rgb="FF80808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medium">
        <color indexed="64"/>
      </right>
      <top style="medium">
        <color theme="0" tint="-0.34998626667073579"/>
      </top>
      <bottom style="medium">
        <color indexed="64"/>
      </bottom>
      <diagonal/>
    </border>
    <border>
      <left style="medium">
        <color auto="1"/>
      </left>
      <right style="medium">
        <color rgb="FF808080"/>
      </right>
      <top style="medium">
        <color auto="1"/>
      </top>
      <bottom style="medium">
        <color indexed="64"/>
      </bottom>
      <diagonal/>
    </border>
    <border>
      <left style="medium">
        <color rgb="FF808080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theme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9" fontId="0" fillId="0" borderId="0" xfId="0" applyNumberFormat="1"/>
    <xf numFmtId="0" fontId="4" fillId="0" borderId="0" xfId="0" applyFont="1"/>
    <xf numFmtId="17" fontId="3" fillId="0" borderId="3" xfId="0" applyNumberFormat="1" applyFont="1" applyBorder="1" applyAlignment="1">
      <alignment wrapText="1"/>
    </xf>
    <xf numFmtId="17" fontId="3" fillId="0" borderId="4" xfId="0" applyNumberFormat="1" applyFont="1" applyBorder="1" applyAlignment="1">
      <alignment wrapText="1"/>
    </xf>
    <xf numFmtId="17" fontId="3" fillId="0" borderId="2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applyProtection="1">
      <alignment wrapText="1"/>
      <protection hidden="1"/>
    </xf>
    <xf numFmtId="0" fontId="3" fillId="2" borderId="2" xfId="0" applyFont="1" applyFill="1" applyBorder="1" applyAlignment="1" applyProtection="1">
      <alignment wrapText="1"/>
      <protection hidden="1"/>
    </xf>
    <xf numFmtId="0" fontId="3" fillId="3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1" fontId="1" fillId="2" borderId="10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0" fillId="0" borderId="8" xfId="0" applyBorder="1"/>
    <xf numFmtId="0" fontId="5" fillId="0" borderId="10" xfId="0" applyFont="1" applyBorder="1" applyAlignment="1">
      <alignment horizontal="center" wrapText="1"/>
    </xf>
    <xf numFmtId="0" fontId="6" fillId="0" borderId="0" xfId="0" applyFont="1"/>
    <xf numFmtId="1" fontId="2" fillId="3" borderId="10" xfId="0" applyNumberFormat="1" applyFont="1" applyFill="1" applyBorder="1" applyAlignment="1">
      <alignment wrapText="1"/>
    </xf>
    <xf numFmtId="0" fontId="3" fillId="2" borderId="0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>
      <alignment horizontal="right" wrapText="1"/>
    </xf>
    <xf numFmtId="0" fontId="3" fillId="4" borderId="2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wrapText="1"/>
    </xf>
    <xf numFmtId="0" fontId="9" fillId="0" borderId="12" xfId="0" applyFont="1" applyBorder="1" applyAlignment="1"/>
    <xf numFmtId="0" fontId="8" fillId="0" borderId="0" xfId="0" applyFont="1" applyFill="1" applyAlignment="1">
      <alignment horizontal="right"/>
    </xf>
    <xf numFmtId="0" fontId="9" fillId="0" borderId="10" xfId="0" applyFont="1" applyBorder="1" applyAlignment="1"/>
    <xf numFmtId="0" fontId="9" fillId="0" borderId="12" xfId="0" applyFont="1" applyBorder="1"/>
    <xf numFmtId="0" fontId="9" fillId="0" borderId="10" xfId="0" applyFont="1" applyBorder="1"/>
    <xf numFmtId="0" fontId="5" fillId="0" borderId="0" xfId="0" applyFont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5" fillId="0" borderId="8" xfId="0" applyFont="1" applyBorder="1" applyAlignment="1">
      <alignment horizontal="left" wrapText="1"/>
    </xf>
    <xf numFmtId="0" fontId="0" fillId="5" borderId="8" xfId="0" applyFill="1" applyBorder="1"/>
    <xf numFmtId="0" fontId="9" fillId="5" borderId="8" xfId="0" applyFont="1" applyFill="1" applyBorder="1"/>
    <xf numFmtId="0" fontId="3" fillId="4" borderId="1" xfId="0" applyFont="1" applyFill="1" applyBorder="1" applyAlignment="1">
      <alignment horizontal="right" wrapText="1"/>
    </xf>
    <xf numFmtId="0" fontId="1" fillId="0" borderId="17" xfId="0" applyFont="1" applyBorder="1" applyAlignment="1">
      <alignment vertical="top" wrapText="1"/>
    </xf>
    <xf numFmtId="0" fontId="9" fillId="0" borderId="19" xfId="0" applyFont="1" applyBorder="1"/>
    <xf numFmtId="0" fontId="9" fillId="0" borderId="11" xfId="0" applyFont="1" applyBorder="1"/>
    <xf numFmtId="1" fontId="2" fillId="0" borderId="22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9" fillId="0" borderId="8" xfId="0" applyFont="1" applyBorder="1" applyAlignment="1"/>
    <xf numFmtId="0" fontId="4" fillId="0" borderId="27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4" fillId="0" borderId="29" xfId="0" applyFont="1" applyBorder="1" applyAlignment="1">
      <alignment horizontal="right" wrapText="1"/>
    </xf>
    <xf numFmtId="0" fontId="17" fillId="0" borderId="29" xfId="0" applyFont="1" applyBorder="1" applyAlignment="1">
      <alignment wrapText="1"/>
    </xf>
    <xf numFmtId="0" fontId="17" fillId="0" borderId="30" xfId="0" applyFont="1" applyBorder="1" applyAlignment="1">
      <alignment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31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15" fillId="0" borderId="27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3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0" borderId="28" xfId="0" applyFont="1" applyBorder="1" applyAlignment="1">
      <alignment vertical="center" wrapText="1"/>
    </xf>
    <xf numFmtId="17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13" fillId="0" borderId="0" xfId="0" applyFont="1" applyAlignment="1"/>
    <xf numFmtId="0" fontId="0" fillId="0" borderId="0" xfId="0" applyAlignment="1"/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37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56" xfId="0" applyFont="1" applyBorder="1" applyAlignment="1">
      <alignment horizontal="left" wrapText="1"/>
    </xf>
    <xf numFmtId="0" fontId="5" fillId="0" borderId="8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1" fontId="11" fillId="0" borderId="30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0" fontId="13" fillId="0" borderId="47" xfId="0" applyFont="1" applyFill="1" applyBorder="1" applyAlignment="1">
      <alignment vertical="center" wrapText="1"/>
    </xf>
    <xf numFmtId="0" fontId="13" fillId="0" borderId="48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vertical="center" wrapText="1"/>
    </xf>
    <xf numFmtId="0" fontId="13" fillId="0" borderId="50" xfId="0" applyFont="1" applyFill="1" applyBorder="1" applyAlignment="1">
      <alignment vertical="center" wrapText="1"/>
    </xf>
    <xf numFmtId="0" fontId="13" fillId="0" borderId="51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13" fillId="0" borderId="53" xfId="0" applyFont="1" applyFill="1" applyBorder="1" applyAlignment="1">
      <alignment vertical="center" wrapText="1"/>
    </xf>
    <xf numFmtId="0" fontId="13" fillId="0" borderId="54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1" fontId="11" fillId="4" borderId="10" xfId="0" applyNumberFormat="1" applyFont="1" applyFill="1" applyBorder="1"/>
    <xf numFmtId="1" fontId="11" fillId="3" borderId="10" xfId="0" applyNumberFormat="1" applyFont="1" applyFill="1" applyBorder="1" applyAlignment="1">
      <alignment wrapText="1"/>
    </xf>
    <xf numFmtId="0" fontId="1" fillId="4" borderId="9" xfId="0" applyFont="1" applyFill="1" applyBorder="1" applyAlignment="1">
      <alignment vertical="top" wrapText="1"/>
    </xf>
    <xf numFmtId="0" fontId="9" fillId="0" borderId="0" xfId="0" applyFont="1"/>
    <xf numFmtId="0" fontId="6" fillId="0" borderId="8" xfId="0" applyFont="1" applyBorder="1"/>
    <xf numFmtId="0" fontId="4" fillId="5" borderId="8" xfId="0" applyFont="1" applyFill="1" applyBorder="1"/>
    <xf numFmtId="0" fontId="23" fillId="0" borderId="0" xfId="0" applyFont="1"/>
    <xf numFmtId="49" fontId="9" fillId="5" borderId="8" xfId="0" applyNumberFormat="1" applyFont="1" applyFill="1" applyBorder="1"/>
    <xf numFmtId="0" fontId="3" fillId="6" borderId="2" xfId="0" applyFont="1" applyFill="1" applyBorder="1" applyAlignment="1">
      <alignment horizontal="right" wrapText="1"/>
    </xf>
    <xf numFmtId="0" fontId="3" fillId="6" borderId="2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" fontId="8" fillId="0" borderId="0" xfId="0" applyNumberFormat="1" applyFont="1" applyBorder="1" applyAlignment="1">
      <alignment horizontal="right" wrapText="1"/>
    </xf>
    <xf numFmtId="1" fontId="11" fillId="4" borderId="10" xfId="0" applyNumberFormat="1" applyFont="1" applyFill="1" applyBorder="1" applyAlignment="1">
      <alignment vertical="center"/>
    </xf>
    <xf numFmtId="0" fontId="6" fillId="0" borderId="8" xfId="0" applyFont="1" applyBorder="1" applyAlignment="1">
      <alignment wrapText="1"/>
    </xf>
    <xf numFmtId="0" fontId="0" fillId="4" borderId="0" xfId="0" applyFill="1"/>
    <xf numFmtId="0" fontId="3" fillId="7" borderId="2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/>
    </xf>
    <xf numFmtId="1" fontId="2" fillId="0" borderId="10" xfId="0" applyNumberFormat="1" applyFont="1" applyFill="1" applyBorder="1" applyAlignment="1">
      <alignment wrapText="1"/>
    </xf>
    <xf numFmtId="0" fontId="11" fillId="0" borderId="23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 wrapText="1"/>
    </xf>
    <xf numFmtId="0" fontId="14" fillId="0" borderId="27" xfId="0" applyFont="1" applyBorder="1" applyAlignment="1">
      <alignment vertical="center" wrapText="1"/>
    </xf>
    <xf numFmtId="0" fontId="0" fillId="0" borderId="0" xfId="0" applyFill="1" applyBorder="1"/>
    <xf numFmtId="0" fontId="0" fillId="4" borderId="60" xfId="0" applyFill="1" applyBorder="1"/>
    <xf numFmtId="0" fontId="9" fillId="4" borderId="60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right" wrapText="1"/>
    </xf>
    <xf numFmtId="0" fontId="3" fillId="4" borderId="61" xfId="0" applyFont="1" applyFill="1" applyBorder="1" applyAlignment="1">
      <alignment horizontal="right" wrapText="1"/>
    </xf>
    <xf numFmtId="0" fontId="3" fillId="0" borderId="61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0" fillId="4" borderId="62" xfId="0" applyFill="1" applyBorder="1"/>
    <xf numFmtId="0" fontId="0" fillId="4" borderId="63" xfId="0" applyFill="1" applyBorder="1"/>
    <xf numFmtId="0" fontId="0" fillId="4" borderId="64" xfId="0" applyFill="1" applyBorder="1"/>
    <xf numFmtId="0" fontId="0" fillId="4" borderId="66" xfId="0" applyFill="1" applyBorder="1"/>
    <xf numFmtId="0" fontId="0" fillId="4" borderId="67" xfId="0" applyFill="1" applyBorder="1"/>
    <xf numFmtId="0" fontId="3" fillId="4" borderId="6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" fontId="11" fillId="2" borderId="10" xfId="0" applyNumberFormat="1" applyFont="1" applyFill="1" applyBorder="1" applyAlignment="1">
      <alignment horizontal="right" wrapText="1"/>
    </xf>
    <xf numFmtId="1" fontId="11" fillId="2" borderId="10" xfId="0" applyNumberFormat="1" applyFont="1" applyFill="1" applyBorder="1" applyAlignment="1">
      <alignment wrapText="1"/>
    </xf>
    <xf numFmtId="1" fontId="10" fillId="4" borderId="10" xfId="0" applyNumberFormat="1" applyFont="1" applyFill="1" applyBorder="1" applyAlignment="1">
      <alignment wrapText="1"/>
    </xf>
    <xf numFmtId="0" fontId="11" fillId="4" borderId="10" xfId="0" applyFont="1" applyFill="1" applyBorder="1"/>
    <xf numFmtId="0" fontId="11" fillId="3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" fontId="11" fillId="4" borderId="10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wrapText="1"/>
    </xf>
    <xf numFmtId="0" fontId="3" fillId="4" borderId="68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wrapText="1"/>
      <protection hidden="1"/>
    </xf>
    <xf numFmtId="1" fontId="11" fillId="2" borderId="1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4" borderId="10" xfId="0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23" fillId="0" borderId="8" xfId="0" applyFont="1" applyBorder="1"/>
    <xf numFmtId="0" fontId="9" fillId="0" borderId="8" xfId="0" applyFont="1" applyBorder="1"/>
    <xf numFmtId="0" fontId="27" fillId="4" borderId="10" xfId="0" applyFont="1" applyFill="1" applyBorder="1" applyAlignment="1">
      <alignment vertical="top" wrapText="1"/>
    </xf>
    <xf numFmtId="1" fontId="0" fillId="4" borderId="0" xfId="0" applyNumberFormat="1" applyFill="1"/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3" fillId="0" borderId="16" xfId="0" applyFont="1" applyBorder="1" applyAlignment="1">
      <alignment horizontal="center" vertical="center" wrapText="1"/>
    </xf>
    <xf numFmtId="0" fontId="13" fillId="0" borderId="70" xfId="0" applyFont="1" applyFill="1" applyBorder="1" applyAlignment="1">
      <alignment vertical="center" wrapText="1"/>
    </xf>
    <xf numFmtId="0" fontId="13" fillId="0" borderId="71" xfId="0" applyFont="1" applyFill="1" applyBorder="1" applyAlignment="1">
      <alignment vertical="center" wrapText="1"/>
    </xf>
    <xf numFmtId="0" fontId="13" fillId="0" borderId="7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" fontId="11" fillId="4" borderId="1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wrapText="1"/>
    </xf>
    <xf numFmtId="0" fontId="28" fillId="0" borderId="0" xfId="0" applyFont="1" applyAlignment="1">
      <alignment horizontal="center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8" xfId="0" applyFont="1" applyBorder="1" applyAlignment="1">
      <alignment vertical="top" wrapText="1"/>
    </xf>
    <xf numFmtId="0" fontId="9" fillId="0" borderId="8" xfId="0" applyFont="1" applyBorder="1" applyAlignment="1"/>
    <xf numFmtId="0" fontId="8" fillId="0" borderId="1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3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4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5" xfId="0" applyBorder="1" applyAlignment="1">
      <alignment wrapText="1"/>
    </xf>
    <xf numFmtId="0" fontId="8" fillId="0" borderId="8" xfId="0" applyFont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5" fillId="0" borderId="42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5039B"/>
      <color rgb="FF15930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opLeftCell="A40" zoomScale="90" zoomScaleNormal="90" workbookViewId="0">
      <selection activeCell="E54" sqref="E54"/>
    </sheetView>
  </sheetViews>
  <sheetFormatPr defaultColWidth="116.5703125" defaultRowHeight="12.75"/>
  <cols>
    <col min="1" max="1" width="5.5703125" customWidth="1"/>
    <col min="2" max="2" width="44.7109375" customWidth="1"/>
    <col min="3" max="3" width="4.140625" customWidth="1"/>
    <col min="4" max="4" width="10.28515625" customWidth="1"/>
    <col min="5" max="5" width="8.7109375" customWidth="1"/>
    <col min="6" max="6" width="10.5703125" customWidth="1"/>
    <col min="7" max="7" width="8" customWidth="1"/>
    <col min="8" max="8" width="5.85546875" customWidth="1"/>
    <col min="9" max="9" width="6.85546875" customWidth="1"/>
    <col min="10" max="10" width="10.42578125" customWidth="1"/>
    <col min="11" max="11" width="8.85546875" customWidth="1"/>
    <col min="12" max="12" width="7.7109375" customWidth="1"/>
    <col min="13" max="13" width="6.85546875" customWidth="1"/>
    <col min="14" max="14" width="5.85546875" customWidth="1"/>
    <col min="15" max="15" width="9.28515625" customWidth="1"/>
    <col min="16" max="16" width="7.28515625" customWidth="1"/>
    <col min="17" max="17" width="7.140625" customWidth="1"/>
    <col min="18" max="18" width="7.85546875" customWidth="1"/>
    <col min="19" max="19" width="7.7109375" customWidth="1"/>
    <col min="20" max="20" width="7.28515625" customWidth="1"/>
    <col min="21" max="21" width="9.28515625" customWidth="1"/>
    <col min="22" max="22" width="7.85546875" customWidth="1"/>
    <col min="23" max="23" width="7.28515625" customWidth="1"/>
    <col min="24" max="24" width="10.5703125" customWidth="1"/>
    <col min="25" max="25" width="12.7109375" customWidth="1"/>
    <col min="26" max="43" width="10.42578125" customWidth="1"/>
    <col min="44" max="44" width="11.140625" customWidth="1"/>
  </cols>
  <sheetData>
    <row r="1" spans="1:16" ht="19.5" customHeight="1">
      <c r="B1" s="212" t="s">
        <v>184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6" ht="18" customHeight="1">
      <c r="A2">
        <v>1</v>
      </c>
      <c r="B2" s="145" t="s">
        <v>181</v>
      </c>
    </row>
    <row r="3" spans="1:16" ht="18" customHeight="1">
      <c r="A3">
        <v>2</v>
      </c>
      <c r="B3" s="145" t="s">
        <v>132</v>
      </c>
    </row>
    <row r="4" spans="1:16" ht="18" customHeight="1">
      <c r="A4">
        <v>3</v>
      </c>
      <c r="B4" s="145" t="s">
        <v>182</v>
      </c>
    </row>
    <row r="5" spans="1:16" ht="18" customHeight="1">
      <c r="A5">
        <v>4</v>
      </c>
      <c r="B5" s="145" t="s">
        <v>180</v>
      </c>
    </row>
    <row r="6" spans="1:16" ht="18" customHeight="1">
      <c r="A6">
        <v>5</v>
      </c>
      <c r="B6" s="145" t="s">
        <v>133</v>
      </c>
    </row>
    <row r="7" spans="1:16" ht="18" customHeight="1">
      <c r="A7">
        <v>6</v>
      </c>
      <c r="B7" s="145" t="s">
        <v>188</v>
      </c>
    </row>
    <row r="8" spans="1:16" ht="18" customHeight="1">
      <c r="A8">
        <v>7</v>
      </c>
      <c r="B8" s="145" t="s">
        <v>185</v>
      </c>
    </row>
    <row r="9" spans="1:16" ht="18" customHeight="1">
      <c r="A9">
        <v>8</v>
      </c>
      <c r="B9" s="145" t="s">
        <v>183</v>
      </c>
      <c r="J9" s="100"/>
      <c r="K9" s="100"/>
      <c r="L9" s="100"/>
      <c r="M9" s="100"/>
      <c r="N9" s="100"/>
    </row>
    <row r="10" spans="1:16" ht="19.5" customHeight="1">
      <c r="B10" s="145"/>
    </row>
    <row r="11" spans="1:16" ht="18">
      <c r="A11" s="145"/>
      <c r="B11" s="198"/>
      <c r="C11" s="199"/>
      <c r="D11" s="202"/>
      <c r="E11" s="203"/>
      <c r="K11" s="142"/>
    </row>
    <row r="12" spans="1:16" ht="36">
      <c r="A12" s="145"/>
      <c r="B12" s="153" t="s">
        <v>130</v>
      </c>
      <c r="C12" s="25"/>
      <c r="D12" s="44"/>
      <c r="E12" s="204">
        <f>IF(D12="p","presidency college (autonomous), chennai 600 005",D12)</f>
        <v>0</v>
      </c>
      <c r="F12" s="187"/>
      <c r="K12" s="142"/>
    </row>
    <row r="13" spans="1:16" ht="36">
      <c r="A13" s="145"/>
      <c r="B13" s="153" t="s">
        <v>131</v>
      </c>
      <c r="C13" s="25"/>
      <c r="D13" s="44"/>
      <c r="E13" s="204">
        <f>IF(D13="p","CHEP00526B",D13)</f>
        <v>0</v>
      </c>
      <c r="F13" s="187"/>
      <c r="K13" s="142"/>
      <c r="P13" s="88"/>
    </row>
    <row r="14" spans="1:16" ht="18">
      <c r="A14" s="27"/>
      <c r="B14" s="143" t="s">
        <v>105</v>
      </c>
      <c r="C14" s="25"/>
      <c r="D14" s="44"/>
      <c r="E14" s="162"/>
      <c r="I14" s="187"/>
      <c r="J14" s="187"/>
      <c r="K14" s="187"/>
    </row>
    <row r="15" spans="1:16" ht="18">
      <c r="A15" s="27"/>
      <c r="B15" s="143" t="s">
        <v>141</v>
      </c>
      <c r="C15" s="25"/>
      <c r="D15" s="44"/>
      <c r="E15" s="162"/>
      <c r="I15" s="187"/>
      <c r="J15" s="187"/>
      <c r="K15" s="187"/>
    </row>
    <row r="16" spans="1:16" ht="18">
      <c r="A16" s="27"/>
      <c r="B16" s="143" t="s">
        <v>106</v>
      </c>
      <c r="C16" s="25"/>
      <c r="D16" s="44"/>
      <c r="E16" s="162"/>
    </row>
    <row r="17" spans="1:10" ht="18">
      <c r="A17" s="27"/>
      <c r="B17" s="143" t="s">
        <v>107</v>
      </c>
      <c r="C17" s="25"/>
      <c r="D17" s="44"/>
      <c r="E17" s="162"/>
    </row>
    <row r="18" spans="1:10" ht="18">
      <c r="A18" s="27"/>
      <c r="B18" s="143" t="s">
        <v>108</v>
      </c>
      <c r="C18" s="25"/>
      <c r="D18" s="44"/>
      <c r="E18" s="162"/>
    </row>
    <row r="19" spans="1:10" ht="18">
      <c r="A19" s="27"/>
      <c r="B19" s="42" t="s">
        <v>112</v>
      </c>
      <c r="C19" s="25"/>
      <c r="D19" s="43"/>
      <c r="E19" s="162"/>
      <c r="G19" s="162"/>
    </row>
    <row r="20" spans="1:10" ht="38.25">
      <c r="B20" s="42" t="s">
        <v>170</v>
      </c>
      <c r="C20" s="25"/>
      <c r="D20" s="43"/>
      <c r="E20" s="162"/>
      <c r="F20" s="187"/>
      <c r="G20" s="162"/>
    </row>
    <row r="21" spans="1:10">
      <c r="B21" s="42" t="s">
        <v>113</v>
      </c>
      <c r="C21" s="25"/>
      <c r="D21" s="43"/>
      <c r="E21" s="162"/>
      <c r="G21" s="162"/>
    </row>
    <row r="22" spans="1:10">
      <c r="B22" s="42" t="s">
        <v>114</v>
      </c>
      <c r="C22" s="25"/>
      <c r="D22" s="43"/>
      <c r="E22" s="162"/>
      <c r="G22" s="162"/>
    </row>
    <row r="23" spans="1:10">
      <c r="B23" s="42" t="s">
        <v>115</v>
      </c>
      <c r="C23" s="25"/>
      <c r="D23" s="43"/>
      <c r="E23" s="162"/>
      <c r="G23" s="162"/>
    </row>
    <row r="24" spans="1:10">
      <c r="B24" s="42" t="s">
        <v>116</v>
      </c>
      <c r="C24" s="25"/>
      <c r="D24" s="44"/>
      <c r="E24" s="162"/>
      <c r="G24" s="162"/>
    </row>
    <row r="25" spans="1:10">
      <c r="B25" s="42" t="s">
        <v>34</v>
      </c>
      <c r="C25" s="25"/>
      <c r="D25" s="44"/>
      <c r="E25" s="162"/>
      <c r="G25" s="194"/>
    </row>
    <row r="26" spans="1:10">
      <c r="B26" s="42" t="s">
        <v>24</v>
      </c>
      <c r="C26" s="25"/>
      <c r="D26" s="43"/>
      <c r="E26" s="162"/>
    </row>
    <row r="27" spans="1:10">
      <c r="B27" s="42" t="s">
        <v>25</v>
      </c>
      <c r="C27" s="25"/>
      <c r="D27" s="43"/>
      <c r="E27" s="162"/>
    </row>
    <row r="28" spans="1:10">
      <c r="B28" s="42" t="s">
        <v>26</v>
      </c>
      <c r="C28" s="25"/>
      <c r="D28" s="43"/>
      <c r="E28" s="162"/>
      <c r="J28" s="142"/>
    </row>
    <row r="29" spans="1:10">
      <c r="B29" s="42" t="s">
        <v>28</v>
      </c>
      <c r="C29" s="25"/>
      <c r="D29" s="43"/>
      <c r="E29" s="162"/>
    </row>
    <row r="30" spans="1:10">
      <c r="B30" s="42" t="s">
        <v>27</v>
      </c>
      <c r="C30" s="25"/>
      <c r="D30" s="43"/>
      <c r="E30" s="162"/>
    </row>
    <row r="31" spans="1:10">
      <c r="B31" s="42" t="s">
        <v>29</v>
      </c>
      <c r="C31" s="25"/>
      <c r="D31" s="43"/>
      <c r="E31" s="162"/>
    </row>
    <row r="32" spans="1:10" ht="16.5" customHeight="1">
      <c r="B32" s="42" t="s">
        <v>30</v>
      </c>
      <c r="C32" s="25"/>
      <c r="D32" s="43"/>
      <c r="E32" s="162"/>
    </row>
    <row r="33" spans="2:22" ht="38.25">
      <c r="B33" s="124" t="s">
        <v>109</v>
      </c>
      <c r="C33" s="25"/>
      <c r="D33" s="43"/>
      <c r="E33" s="162"/>
    </row>
    <row r="34" spans="2:22">
      <c r="B34" s="124" t="s">
        <v>187</v>
      </c>
      <c r="C34" s="25"/>
      <c r="D34" s="144"/>
      <c r="E34" s="162"/>
      <c r="J34" s="142"/>
    </row>
    <row r="35" spans="2:22">
      <c r="B35" s="42" t="s">
        <v>31</v>
      </c>
      <c r="C35" s="25"/>
      <c r="D35" s="144"/>
      <c r="E35" s="162"/>
    </row>
    <row r="36" spans="2:22">
      <c r="B36" s="42" t="s">
        <v>32</v>
      </c>
      <c r="C36" s="25"/>
      <c r="D36" s="43"/>
      <c r="E36" s="162"/>
    </row>
    <row r="37" spans="2:22">
      <c r="B37" s="42" t="s">
        <v>33</v>
      </c>
      <c r="C37" s="25"/>
      <c r="D37" s="44"/>
      <c r="E37" s="162"/>
      <c r="L37" s="142"/>
    </row>
    <row r="38" spans="2:22" ht="25.5">
      <c r="B38" s="42" t="s">
        <v>193</v>
      </c>
      <c r="C38" s="25"/>
      <c r="D38" s="146"/>
      <c r="E38" s="162"/>
      <c r="F38" s="142"/>
      <c r="J38" s="142"/>
      <c r="L38" s="142"/>
    </row>
    <row r="39" spans="2:22" ht="40.5" customHeight="1">
      <c r="B39" s="124" t="s">
        <v>194</v>
      </c>
      <c r="C39" s="25"/>
      <c r="D39" s="146"/>
      <c r="E39" s="162"/>
      <c r="F39" s="142"/>
      <c r="J39" s="142"/>
      <c r="L39" s="142"/>
    </row>
    <row r="40" spans="2:22" ht="27.75" customHeight="1">
      <c r="B40" s="124" t="s">
        <v>195</v>
      </c>
      <c r="C40" s="25"/>
      <c r="D40" s="146"/>
      <c r="E40" s="162"/>
      <c r="F40" s="142"/>
      <c r="J40" s="142" t="s">
        <v>196</v>
      </c>
      <c r="L40" s="142"/>
    </row>
    <row r="41" spans="2:22">
      <c r="B41" s="42" t="s">
        <v>110</v>
      </c>
      <c r="C41" s="25"/>
      <c r="D41" s="146"/>
      <c r="E41" s="162"/>
      <c r="J41" s="142"/>
      <c r="L41" s="142"/>
    </row>
    <row r="42" spans="2:22" ht="13.5" thickBot="1">
      <c r="B42" s="40"/>
      <c r="E42" s="162"/>
    </row>
    <row r="43" spans="2:22" ht="13.5" customHeight="1" thickBot="1">
      <c r="B43" s="224" t="s">
        <v>1</v>
      </c>
      <c r="C43" s="225"/>
      <c r="D43" s="230" t="s">
        <v>2</v>
      </c>
      <c r="E43" s="230" t="s">
        <v>3</v>
      </c>
      <c r="F43" s="230" t="s">
        <v>4</v>
      </c>
      <c r="G43" s="230" t="s">
        <v>5</v>
      </c>
      <c r="H43" s="230" t="s">
        <v>6</v>
      </c>
      <c r="I43" s="240" t="s">
        <v>61</v>
      </c>
      <c r="J43" s="240" t="s">
        <v>7</v>
      </c>
      <c r="K43" s="230" t="s">
        <v>8</v>
      </c>
      <c r="L43" s="230"/>
      <c r="M43" s="231"/>
      <c r="N43" s="231"/>
      <c r="O43" s="231"/>
      <c r="P43" s="231"/>
      <c r="Q43" s="231"/>
      <c r="R43" s="231"/>
      <c r="S43" s="231"/>
      <c r="T43" s="239"/>
      <c r="U43" s="170"/>
      <c r="V43" s="171"/>
    </row>
    <row r="44" spans="2:22" ht="28.5" customHeight="1" thickBot="1">
      <c r="B44" s="226"/>
      <c r="C44" s="227"/>
      <c r="D44" s="231"/>
      <c r="E44" s="231"/>
      <c r="F44" s="231"/>
      <c r="G44" s="231"/>
      <c r="H44" s="231"/>
      <c r="I44" s="242"/>
      <c r="J44" s="241"/>
      <c r="K44" s="1" t="s">
        <v>9</v>
      </c>
      <c r="L44" s="33" t="s">
        <v>22</v>
      </c>
      <c r="M44" s="1" t="s">
        <v>20</v>
      </c>
      <c r="N44" s="33" t="s">
        <v>21</v>
      </c>
      <c r="O44" s="33" t="s">
        <v>19</v>
      </c>
      <c r="P44" s="1" t="s">
        <v>10</v>
      </c>
      <c r="Q44" s="1" t="s">
        <v>11</v>
      </c>
      <c r="R44" s="76" t="s">
        <v>12</v>
      </c>
      <c r="S44" s="33" t="s">
        <v>23</v>
      </c>
      <c r="T44" s="165" t="s">
        <v>13</v>
      </c>
      <c r="U44" s="175" t="s">
        <v>118</v>
      </c>
      <c r="V44" s="186" t="s">
        <v>142</v>
      </c>
    </row>
    <row r="45" spans="2:22" ht="13.5" thickBot="1">
      <c r="B45" s="228"/>
      <c r="C45" s="229"/>
      <c r="D45" s="1" t="s">
        <v>0</v>
      </c>
      <c r="E45" s="1" t="s">
        <v>0</v>
      </c>
      <c r="F45" s="1" t="s">
        <v>0</v>
      </c>
      <c r="G45" s="1" t="s">
        <v>0</v>
      </c>
      <c r="H45" s="1" t="s">
        <v>0</v>
      </c>
      <c r="I45" s="51" t="s">
        <v>0</v>
      </c>
      <c r="J45" s="1" t="s">
        <v>0</v>
      </c>
      <c r="K45" s="1" t="s">
        <v>0</v>
      </c>
      <c r="L45" s="33" t="s">
        <v>0</v>
      </c>
      <c r="M45" s="1" t="s">
        <v>0</v>
      </c>
      <c r="N45" s="1" t="s">
        <v>0</v>
      </c>
      <c r="O45" s="1" t="s">
        <v>0</v>
      </c>
      <c r="P45" s="1" t="s">
        <v>0</v>
      </c>
      <c r="Q45" s="1" t="s">
        <v>0</v>
      </c>
      <c r="R45" s="76" t="s">
        <v>0</v>
      </c>
      <c r="S45" s="33" t="s">
        <v>0</v>
      </c>
      <c r="T45" s="165" t="s">
        <v>0</v>
      </c>
      <c r="U45" s="173"/>
      <c r="V45" s="174"/>
    </row>
    <row r="46" spans="2:22" ht="17.25" customHeight="1" thickBot="1">
      <c r="B46" s="6">
        <v>43541</v>
      </c>
      <c r="C46" s="7"/>
      <c r="D46" s="155">
        <f>D19</f>
        <v>0</v>
      </c>
      <c r="E46" s="31">
        <f>ROUND(D46*9/100,0)</f>
        <v>0</v>
      </c>
      <c r="F46" s="31">
        <f>D21</f>
        <v>0</v>
      </c>
      <c r="G46" s="31">
        <f>D22</f>
        <v>0</v>
      </c>
      <c r="H46" s="31">
        <f>D23</f>
        <v>0</v>
      </c>
      <c r="I46" s="31">
        <f>D24</f>
        <v>0</v>
      </c>
      <c r="J46" s="14">
        <f t="shared" ref="J46:J63" si="0">SUM(D46:I46)</f>
        <v>0</v>
      </c>
      <c r="K46" s="147">
        <f>IF(D25="GPF",IF(D26&gt;CEILING(((SUM(D46:E46))*12/100)-0.4,100),D26,CEILING(((SUM(D46:E46))*12/100)-0.4,100)),ROUND(((SUM(D46:E46))/10),0))</f>
        <v>0</v>
      </c>
      <c r="L46" s="147">
        <f>D27</f>
        <v>0</v>
      </c>
      <c r="M46" s="148">
        <f>D28</f>
        <v>0</v>
      </c>
      <c r="N46" s="148">
        <f>D29</f>
        <v>0</v>
      </c>
      <c r="O46" s="148">
        <f>D30</f>
        <v>0</v>
      </c>
      <c r="P46" s="148">
        <f>D31</f>
        <v>0</v>
      </c>
      <c r="Q46" s="148">
        <f>D32</f>
        <v>0</v>
      </c>
      <c r="R46" s="148">
        <f>D33</f>
        <v>0</v>
      </c>
      <c r="S46" s="31">
        <f>ROUND((R46*4/100),0)</f>
        <v>0</v>
      </c>
      <c r="T46" s="166"/>
      <c r="U46" s="172">
        <f>J46-SUM(K46:T46)</f>
        <v>0</v>
      </c>
      <c r="V46" s="163"/>
    </row>
    <row r="47" spans="2:22" ht="17.25" customHeight="1" thickBot="1">
      <c r="B47" s="6">
        <v>43572</v>
      </c>
      <c r="C47" s="5"/>
      <c r="D47" s="155">
        <f>IF(AND(D20=4,D38&gt;0),ROUND((D38*D46/30),0)+ROUND((((CEILING(((D46*3/100)-49),100))+D46)*(30-D38)/30),0),IF(D20=4,CEILING(((D46*3/100)-49),100)+D46,D46))</f>
        <v>0</v>
      </c>
      <c r="E47" s="31">
        <f>ROUND(D47*9/100,0)</f>
        <v>0</v>
      </c>
      <c r="F47" s="31">
        <f>F46</f>
        <v>0</v>
      </c>
      <c r="G47" s="31">
        <f>G46</f>
        <v>0</v>
      </c>
      <c r="H47" s="31">
        <f>H46</f>
        <v>0</v>
      </c>
      <c r="I47" s="31">
        <f>I46</f>
        <v>0</v>
      </c>
      <c r="J47" s="14">
        <f t="shared" si="0"/>
        <v>0</v>
      </c>
      <c r="K47" s="147">
        <f>IF(D25="GPF",IF(D26&gt;CEILING(((SUM(D47:E47))*12/100)-0.4,100),D26,CEILING(((SUM(D47:E47))*12/100)-0.4,100)),ROUND(((SUM(D47:E47))/10),0))</f>
        <v>0</v>
      </c>
      <c r="L47" s="147">
        <f>L46</f>
        <v>0</v>
      </c>
      <c r="M47" s="147">
        <f>M46</f>
        <v>0</v>
      </c>
      <c r="N47" s="147">
        <f>IF(N46=0,0,N46)</f>
        <v>0</v>
      </c>
      <c r="O47" s="148">
        <f>O46</f>
        <v>0</v>
      </c>
      <c r="P47" s="148">
        <f>P46</f>
        <v>0</v>
      </c>
      <c r="Q47" s="148">
        <f>Q46</f>
        <v>0</v>
      </c>
      <c r="R47" s="148">
        <f>R46</f>
        <v>0</v>
      </c>
      <c r="S47" s="31">
        <f t="shared" ref="S47:S56" si="1">ROUND((R47*4/100),0)</f>
        <v>0</v>
      </c>
      <c r="T47" s="166"/>
      <c r="U47" s="172">
        <f t="shared" ref="U47:U62" si="2">J47-SUM(K47:T47)</f>
        <v>0</v>
      </c>
      <c r="V47" s="163"/>
    </row>
    <row r="48" spans="2:22" ht="17.25" customHeight="1" thickBot="1">
      <c r="B48" s="6">
        <v>43602</v>
      </c>
      <c r="C48" s="7"/>
      <c r="D48" s="155">
        <f>IF(D20=4,CEILING(((D46*3/100)-49),100)+D46,D46)</f>
        <v>0</v>
      </c>
      <c r="E48" s="31">
        <f t="shared" ref="E48" si="3">ROUND(D48*9/100,0)</f>
        <v>0</v>
      </c>
      <c r="F48" s="31">
        <f t="shared" ref="F48:F57" si="4">F47</f>
        <v>0</v>
      </c>
      <c r="G48" s="31">
        <f t="shared" ref="G48:G57" si="5">G47</f>
        <v>0</v>
      </c>
      <c r="H48" s="31">
        <f t="shared" ref="H48:I57" si="6">H47</f>
        <v>0</v>
      </c>
      <c r="I48" s="31">
        <f t="shared" si="6"/>
        <v>0</v>
      </c>
      <c r="J48" s="14">
        <f t="shared" si="0"/>
        <v>0</v>
      </c>
      <c r="K48" s="147">
        <f>IF(D25="GPF",IF(D26&gt;CEILING(((SUM(D48:E48))*12/100)-0.4,100),D26,CEILING(((SUM(D48:E48))*12/100)-0.4,100)),ROUND(((SUM(D48:E48))/10),0))</f>
        <v>0</v>
      </c>
      <c r="L48" s="147">
        <f t="shared" ref="L48:M57" si="7">L47</f>
        <v>0</v>
      </c>
      <c r="M48" s="147">
        <f t="shared" si="7"/>
        <v>0</v>
      </c>
      <c r="N48" s="147">
        <f t="shared" ref="N48:N57" si="8">IF(N47=0,0,N47)</f>
        <v>0</v>
      </c>
      <c r="O48" s="148">
        <f t="shared" ref="O48:O57" si="9">O47</f>
        <v>0</v>
      </c>
      <c r="P48" s="148">
        <f t="shared" ref="P48:P56" si="10">P47</f>
        <v>0</v>
      </c>
      <c r="Q48" s="148">
        <f t="shared" ref="Q48:Q57" si="11">Q47</f>
        <v>0</v>
      </c>
      <c r="R48" s="148">
        <f t="shared" ref="R48:R56" si="12">R47</f>
        <v>0</v>
      </c>
      <c r="S48" s="31">
        <f t="shared" si="1"/>
        <v>0</v>
      </c>
      <c r="T48" s="166"/>
      <c r="U48" s="172">
        <f t="shared" si="2"/>
        <v>0</v>
      </c>
      <c r="V48" s="163"/>
    </row>
    <row r="49" spans="2:22" ht="17.25" customHeight="1" thickBot="1">
      <c r="B49" s="6">
        <v>43633</v>
      </c>
      <c r="C49" s="5"/>
      <c r="D49" s="155">
        <f>D48</f>
        <v>0</v>
      </c>
      <c r="E49" s="31">
        <f>ROUND(D49*12/100,0)</f>
        <v>0</v>
      </c>
      <c r="F49" s="31">
        <f t="shared" si="4"/>
        <v>0</v>
      </c>
      <c r="G49" s="31">
        <f t="shared" si="5"/>
        <v>0</v>
      </c>
      <c r="H49" s="31">
        <f t="shared" si="6"/>
        <v>0</v>
      </c>
      <c r="I49" s="31">
        <f t="shared" si="6"/>
        <v>0</v>
      </c>
      <c r="J49" s="14">
        <f t="shared" si="0"/>
        <v>0</v>
      </c>
      <c r="K49" s="147">
        <f>IF(D25="GPF",IF(D26&gt;CEILING(((SUM(D49:E49))*12/100)-0.4,100),D26,CEILING(((SUM(D49:E49))*12/100)-0.4,100)),ROUND(((SUM(D49:E49))/10),0))</f>
        <v>0</v>
      </c>
      <c r="L49" s="147">
        <f t="shared" si="7"/>
        <v>0</v>
      </c>
      <c r="M49" s="147">
        <f t="shared" si="7"/>
        <v>0</v>
      </c>
      <c r="N49" s="147">
        <f t="shared" si="8"/>
        <v>0</v>
      </c>
      <c r="O49" s="148">
        <f t="shared" si="9"/>
        <v>0</v>
      </c>
      <c r="P49" s="148">
        <f t="shared" si="10"/>
        <v>0</v>
      </c>
      <c r="Q49" s="148">
        <f t="shared" si="11"/>
        <v>0</v>
      </c>
      <c r="R49" s="148">
        <f t="shared" si="12"/>
        <v>0</v>
      </c>
      <c r="S49" s="31">
        <f t="shared" si="1"/>
        <v>0</v>
      </c>
      <c r="T49" s="166"/>
      <c r="U49" s="172">
        <f t="shared" si="2"/>
        <v>0</v>
      </c>
      <c r="V49" s="163"/>
    </row>
    <row r="50" spans="2:22" ht="17.25" customHeight="1" thickBot="1">
      <c r="B50" s="6">
        <v>43663</v>
      </c>
      <c r="C50" s="7"/>
      <c r="D50" s="155">
        <f>IF(AND(D20=7,D38&gt;0),ROUND((D38*D49/31),0)+ROUND((((CEILING(((D49*3/100)-49),100))+D49)*(31-D38)/31),0),IF(D20=7,CEILING(((D49*3/100)-49),100)+D49,D49))</f>
        <v>0</v>
      </c>
      <c r="E50" s="31">
        <f t="shared" ref="E50:E52" si="13">ROUND(D50*12/100,0)</f>
        <v>0</v>
      </c>
      <c r="F50" s="31">
        <f t="shared" si="4"/>
        <v>0</v>
      </c>
      <c r="G50" s="31">
        <f t="shared" si="5"/>
        <v>0</v>
      </c>
      <c r="H50" s="31">
        <f t="shared" si="6"/>
        <v>0</v>
      </c>
      <c r="I50" s="31">
        <f t="shared" si="6"/>
        <v>0</v>
      </c>
      <c r="J50" s="14">
        <f t="shared" si="0"/>
        <v>0</v>
      </c>
      <c r="K50" s="147">
        <f>IF(D25="GPF",IF(D26&gt;CEILING(((SUM(D50:E50))*12/100)-0.4,100),D26,CEILING(((SUM(D50:E50))*12/100)-0.4,100)),ROUND(((SUM(D50:E50))/10),0))</f>
        <v>0</v>
      </c>
      <c r="L50" s="147">
        <f t="shared" si="7"/>
        <v>0</v>
      </c>
      <c r="M50" s="147">
        <f t="shared" si="7"/>
        <v>0</v>
      </c>
      <c r="N50" s="147">
        <f t="shared" si="8"/>
        <v>0</v>
      </c>
      <c r="O50" s="148">
        <f t="shared" si="9"/>
        <v>0</v>
      </c>
      <c r="P50" s="148">
        <f t="shared" si="10"/>
        <v>0</v>
      </c>
      <c r="Q50" s="148">
        <f t="shared" si="11"/>
        <v>0</v>
      </c>
      <c r="R50" s="148">
        <f t="shared" si="12"/>
        <v>0</v>
      </c>
      <c r="S50" s="31">
        <f t="shared" si="1"/>
        <v>0</v>
      </c>
      <c r="T50" s="166"/>
      <c r="U50" s="172">
        <f t="shared" si="2"/>
        <v>0</v>
      </c>
      <c r="V50" s="163"/>
    </row>
    <row r="51" spans="2:22" ht="17.25" customHeight="1" thickBot="1">
      <c r="B51" s="6">
        <v>43694</v>
      </c>
      <c r="C51" s="5"/>
      <c r="D51" s="155">
        <f>IF(D20=7,CEILING(((D49*3/100)-49),100)+D49,D49)</f>
        <v>0</v>
      </c>
      <c r="E51" s="31">
        <f t="shared" si="13"/>
        <v>0</v>
      </c>
      <c r="F51" s="31">
        <f t="shared" si="4"/>
        <v>0</v>
      </c>
      <c r="G51" s="31">
        <f t="shared" si="5"/>
        <v>0</v>
      </c>
      <c r="H51" s="31">
        <f t="shared" si="6"/>
        <v>0</v>
      </c>
      <c r="I51" s="31">
        <f t="shared" si="6"/>
        <v>0</v>
      </c>
      <c r="J51" s="14">
        <f t="shared" si="0"/>
        <v>0</v>
      </c>
      <c r="K51" s="147">
        <f>IF(D25="GPF",IF(D26&gt;CEILING(((SUM(D51:E51))*12/100)-0.4,100),D26,CEILING(((SUM(D51:E51))*12/100)-0.4,100)),ROUND(((SUM(D51:E51))/10),0))</f>
        <v>0</v>
      </c>
      <c r="L51" s="147">
        <f t="shared" si="7"/>
        <v>0</v>
      </c>
      <c r="M51" s="147">
        <f t="shared" si="7"/>
        <v>0</v>
      </c>
      <c r="N51" s="147">
        <f t="shared" si="8"/>
        <v>0</v>
      </c>
      <c r="O51" s="148">
        <f t="shared" si="9"/>
        <v>0</v>
      </c>
      <c r="P51" s="148">
        <f t="shared" si="10"/>
        <v>0</v>
      </c>
      <c r="Q51" s="148">
        <f t="shared" si="11"/>
        <v>0</v>
      </c>
      <c r="R51" s="148">
        <f t="shared" si="12"/>
        <v>0</v>
      </c>
      <c r="S51" s="31">
        <f t="shared" si="1"/>
        <v>0</v>
      </c>
      <c r="T51" s="167">
        <f>$D$35</f>
        <v>0</v>
      </c>
      <c r="U51" s="172">
        <f t="shared" si="2"/>
        <v>0</v>
      </c>
      <c r="V51" s="163"/>
    </row>
    <row r="52" spans="2:22" ht="17.25" customHeight="1" thickBot="1">
      <c r="B52" s="6">
        <v>43725</v>
      </c>
      <c r="C52" s="7"/>
      <c r="D52" s="155">
        <f>D51</f>
        <v>0</v>
      </c>
      <c r="E52" s="31">
        <f t="shared" si="13"/>
        <v>0</v>
      </c>
      <c r="F52" s="31">
        <f t="shared" si="4"/>
        <v>0</v>
      </c>
      <c r="G52" s="31">
        <f t="shared" si="5"/>
        <v>0</v>
      </c>
      <c r="H52" s="31">
        <f t="shared" si="6"/>
        <v>0</v>
      </c>
      <c r="I52" s="31">
        <f t="shared" si="6"/>
        <v>0</v>
      </c>
      <c r="J52" s="14">
        <f t="shared" si="0"/>
        <v>0</v>
      </c>
      <c r="K52" s="147">
        <f>IF(D25="GPF",IF(D26&gt;CEILING(((SUM(D52:E52))*12/100)-0.4,100),D26,CEILING(((SUM(D52:E52))*12/100)-0.4,100)),ROUND(((SUM(D52:E52))/10),0))</f>
        <v>0</v>
      </c>
      <c r="L52" s="147">
        <f t="shared" si="7"/>
        <v>0</v>
      </c>
      <c r="M52" s="147">
        <f t="shared" si="7"/>
        <v>0</v>
      </c>
      <c r="N52" s="147">
        <f t="shared" si="8"/>
        <v>0</v>
      </c>
      <c r="O52" s="148">
        <f t="shared" si="9"/>
        <v>0</v>
      </c>
      <c r="P52" s="148">
        <f t="shared" si="10"/>
        <v>0</v>
      </c>
      <c r="Q52" s="148">
        <f t="shared" si="11"/>
        <v>0</v>
      </c>
      <c r="R52" s="148">
        <f t="shared" si="12"/>
        <v>0</v>
      </c>
      <c r="S52" s="31">
        <f t="shared" si="1"/>
        <v>0</v>
      </c>
      <c r="T52" s="168"/>
      <c r="U52" s="172">
        <f t="shared" si="2"/>
        <v>0</v>
      </c>
      <c r="V52" s="163"/>
    </row>
    <row r="53" spans="2:22" ht="17.25" customHeight="1" thickBot="1">
      <c r="B53" s="6">
        <v>43755</v>
      </c>
      <c r="C53" s="5"/>
      <c r="D53" s="155">
        <f>IF(AND(D20=10,D38&gt;0),ROUND((D38*D52/31),0)+ROUND((((CEILING(((D52*3/100)-49),100))+D52)*(31-D38)/31),0),IF(D20=10,CEILING(((D52*3/100)-49),100)+D52,D52))</f>
        <v>0</v>
      </c>
      <c r="E53" s="31">
        <f>ROUND(D53*17/100,0)</f>
        <v>0</v>
      </c>
      <c r="F53" s="31">
        <f t="shared" si="4"/>
        <v>0</v>
      </c>
      <c r="G53" s="31">
        <f t="shared" si="5"/>
        <v>0</v>
      </c>
      <c r="H53" s="31">
        <f t="shared" si="6"/>
        <v>0</v>
      </c>
      <c r="I53" s="31">
        <f t="shared" si="6"/>
        <v>0</v>
      </c>
      <c r="J53" s="14">
        <f t="shared" si="0"/>
        <v>0</v>
      </c>
      <c r="K53" s="147">
        <f>IF(D25="GPF",IF(D26&gt;CEILING(((SUM(D53:E53))*12/100)-0.4,100),D26,CEILING(((SUM(D53:E53))*12/100)-0.4,100)),ROUND(((SUM(D53:E53))/10),0))</f>
        <v>0</v>
      </c>
      <c r="L53" s="147">
        <f t="shared" si="7"/>
        <v>0</v>
      </c>
      <c r="M53" s="147">
        <f t="shared" si="7"/>
        <v>0</v>
      </c>
      <c r="N53" s="147">
        <f t="shared" si="8"/>
        <v>0</v>
      </c>
      <c r="O53" s="148">
        <f t="shared" si="9"/>
        <v>0</v>
      </c>
      <c r="P53" s="148">
        <f t="shared" si="10"/>
        <v>0</v>
      </c>
      <c r="Q53" s="148">
        <f t="shared" si="11"/>
        <v>0</v>
      </c>
      <c r="R53" s="148">
        <f t="shared" si="12"/>
        <v>0</v>
      </c>
      <c r="S53" s="31">
        <f t="shared" si="1"/>
        <v>0</v>
      </c>
      <c r="T53" s="168"/>
      <c r="U53" s="172">
        <f t="shared" si="2"/>
        <v>0</v>
      </c>
      <c r="V53" s="163"/>
    </row>
    <row r="54" spans="2:22" ht="17.25" customHeight="1" thickBot="1">
      <c r="B54" s="6">
        <v>43786</v>
      </c>
      <c r="C54" s="7"/>
      <c r="D54" s="155">
        <f>IF(D20=10,CEILING(((D52*3/100)-49),100)+D52,D52)</f>
        <v>0</v>
      </c>
      <c r="E54" s="31">
        <f>ROUND(D54*17/100,0)</f>
        <v>0</v>
      </c>
      <c r="F54" s="31">
        <f t="shared" si="4"/>
        <v>0</v>
      </c>
      <c r="G54" s="31">
        <f t="shared" si="5"/>
        <v>0</v>
      </c>
      <c r="H54" s="31">
        <f t="shared" si="6"/>
        <v>0</v>
      </c>
      <c r="I54" s="31">
        <f t="shared" si="6"/>
        <v>0</v>
      </c>
      <c r="J54" s="14">
        <f t="shared" si="0"/>
        <v>0</v>
      </c>
      <c r="K54" s="147">
        <f>IF(D25="GPF",IF(D26&gt;CEILING(((SUM(D54:E54))*12/100)-0.4,100),D26,CEILING(((SUM(D54:E54))*12/100)-0.4,100)),ROUND(((SUM(D54:E54))/10),0))</f>
        <v>0</v>
      </c>
      <c r="L54" s="147">
        <f t="shared" si="7"/>
        <v>0</v>
      </c>
      <c r="M54" s="147">
        <f t="shared" si="7"/>
        <v>0</v>
      </c>
      <c r="N54" s="147">
        <f t="shared" si="8"/>
        <v>0</v>
      </c>
      <c r="O54" s="148">
        <f t="shared" si="9"/>
        <v>0</v>
      </c>
      <c r="P54" s="148">
        <f t="shared" si="10"/>
        <v>0</v>
      </c>
      <c r="Q54" s="148">
        <f t="shared" si="11"/>
        <v>0</v>
      </c>
      <c r="R54" s="148">
        <f t="shared" si="12"/>
        <v>0</v>
      </c>
      <c r="S54" s="31">
        <f t="shared" si="1"/>
        <v>0</v>
      </c>
      <c r="T54" s="168"/>
      <c r="U54" s="172">
        <f t="shared" si="2"/>
        <v>0</v>
      </c>
      <c r="V54" s="163"/>
    </row>
    <row r="55" spans="2:22" ht="17.25" customHeight="1" thickBot="1">
      <c r="B55" s="6">
        <v>43816</v>
      </c>
      <c r="C55" s="5"/>
      <c r="D55" s="155">
        <f>D54</f>
        <v>0</v>
      </c>
      <c r="E55" s="31">
        <f t="shared" ref="E55:E57" si="14">ROUND(D55*17/100,0)</f>
        <v>0</v>
      </c>
      <c r="F55" s="31">
        <f t="shared" si="4"/>
        <v>0</v>
      </c>
      <c r="G55" s="31">
        <f t="shared" si="5"/>
        <v>0</v>
      </c>
      <c r="H55" s="31">
        <f t="shared" si="6"/>
        <v>0</v>
      </c>
      <c r="I55" s="31">
        <f t="shared" si="6"/>
        <v>0</v>
      </c>
      <c r="J55" s="14">
        <f t="shared" si="0"/>
        <v>0</v>
      </c>
      <c r="K55" s="147">
        <f>IF(D25="GPF",IF(D26&gt;CEILING(((SUM(D55:E55))*12/100)-0.4,100),D26,CEILING(((SUM(D55:E55))*12/100)-0.4,100)),ROUND(((SUM(D55:E55))/10),0))</f>
        <v>0</v>
      </c>
      <c r="L55" s="147">
        <f t="shared" si="7"/>
        <v>0</v>
      </c>
      <c r="M55" s="147">
        <f t="shared" si="7"/>
        <v>0</v>
      </c>
      <c r="N55" s="147">
        <f t="shared" si="8"/>
        <v>0</v>
      </c>
      <c r="O55" s="148">
        <f t="shared" si="9"/>
        <v>0</v>
      </c>
      <c r="P55" s="148">
        <f t="shared" si="10"/>
        <v>0</v>
      </c>
      <c r="Q55" s="148">
        <f t="shared" si="11"/>
        <v>0</v>
      </c>
      <c r="R55" s="148">
        <f t="shared" si="12"/>
        <v>0</v>
      </c>
      <c r="S55" s="31">
        <f t="shared" si="1"/>
        <v>0</v>
      </c>
      <c r="T55" s="168"/>
      <c r="U55" s="172">
        <f t="shared" si="2"/>
        <v>0</v>
      </c>
      <c r="V55" s="164"/>
    </row>
    <row r="56" spans="2:22" ht="17.25" customHeight="1" thickBot="1">
      <c r="B56" s="6">
        <v>43847</v>
      </c>
      <c r="C56" s="7"/>
      <c r="D56" s="155">
        <f>IF(AND(D20=1,D38&gt;0),ROUND((D38*D55/31),0)+ROUND((((CEILING(((D55*3/100)-49),100))+D55)*(31-D38)/31),0),IF(D20=1,CEILING(((D55*3/100)-49),100)+D55,D55))</f>
        <v>0</v>
      </c>
      <c r="E56" s="31">
        <f t="shared" si="14"/>
        <v>0</v>
      </c>
      <c r="F56" s="31">
        <f t="shared" si="4"/>
        <v>0</v>
      </c>
      <c r="G56" s="31">
        <f t="shared" si="5"/>
        <v>0</v>
      </c>
      <c r="H56" s="31">
        <f t="shared" si="6"/>
        <v>0</v>
      </c>
      <c r="I56" s="31">
        <f t="shared" si="6"/>
        <v>0</v>
      </c>
      <c r="J56" s="14">
        <f t="shared" si="0"/>
        <v>0</v>
      </c>
      <c r="K56" s="147">
        <f>IF(D25="GPF",IF(D26&gt;CEILING(((SUM(D56:E56))*12/100)-0.4,100),D26,CEILING(((SUM(D56:E56))*12/100)-0.4,100)),ROUND(((SUM(D56:E56))/10),0))</f>
        <v>0</v>
      </c>
      <c r="L56" s="147">
        <f t="shared" si="7"/>
        <v>0</v>
      </c>
      <c r="M56" s="147">
        <f t="shared" si="7"/>
        <v>0</v>
      </c>
      <c r="N56" s="147">
        <f t="shared" si="8"/>
        <v>0</v>
      </c>
      <c r="O56" s="148">
        <f t="shared" si="9"/>
        <v>0</v>
      </c>
      <c r="P56" s="148">
        <f t="shared" si="10"/>
        <v>0</v>
      </c>
      <c r="Q56" s="148">
        <f t="shared" si="11"/>
        <v>0</v>
      </c>
      <c r="R56" s="148">
        <f t="shared" si="12"/>
        <v>0</v>
      </c>
      <c r="S56" s="31">
        <f t="shared" si="1"/>
        <v>0</v>
      </c>
      <c r="T56" s="167">
        <f>$D$35</f>
        <v>0</v>
      </c>
      <c r="U56" s="172">
        <f t="shared" si="2"/>
        <v>0</v>
      </c>
      <c r="V56" s="163"/>
    </row>
    <row r="57" spans="2:22" ht="17.25" customHeight="1" thickBot="1">
      <c r="B57" s="6">
        <v>43878</v>
      </c>
      <c r="C57" s="5"/>
      <c r="D57" s="155">
        <f>IF(D20=1,CEILING(((D55*3/100)-49),100)+D55,D55)</f>
        <v>0</v>
      </c>
      <c r="E57" s="31">
        <f t="shared" si="14"/>
        <v>0</v>
      </c>
      <c r="F57" s="31">
        <f t="shared" si="4"/>
        <v>0</v>
      </c>
      <c r="G57" s="31">
        <f t="shared" si="5"/>
        <v>0</v>
      </c>
      <c r="H57" s="31">
        <f t="shared" si="6"/>
        <v>0</v>
      </c>
      <c r="I57" s="31">
        <f t="shared" si="6"/>
        <v>0</v>
      </c>
      <c r="J57" s="14">
        <f t="shared" si="0"/>
        <v>0</v>
      </c>
      <c r="K57" s="147">
        <f>IF(D25="GPF",IF(D26&gt;CEILING(((SUM(D57:E57))*12/100)-0.4,100),D26,CEILING(((SUM(D57:E57))*12/100)-0.4,100)),ROUND(((SUM(D57:E57))/10),0))</f>
        <v>0</v>
      </c>
      <c r="L57" s="147">
        <f t="shared" si="7"/>
        <v>0</v>
      </c>
      <c r="M57" s="147">
        <f t="shared" si="7"/>
        <v>0</v>
      </c>
      <c r="N57" s="147">
        <f t="shared" si="8"/>
        <v>0</v>
      </c>
      <c r="O57" s="148">
        <f t="shared" si="9"/>
        <v>0</v>
      </c>
      <c r="P57" s="148">
        <f>P56</f>
        <v>0</v>
      </c>
      <c r="Q57" s="148">
        <f t="shared" si="11"/>
        <v>0</v>
      </c>
      <c r="R57" s="23"/>
      <c r="S57" s="23"/>
      <c r="T57" s="166"/>
      <c r="U57" s="172">
        <f t="shared" si="2"/>
        <v>0</v>
      </c>
      <c r="V57" s="163"/>
    </row>
    <row r="58" spans="2:22" ht="17.25" customHeight="1" thickBot="1">
      <c r="B58" s="8" t="s">
        <v>171</v>
      </c>
      <c r="C58" s="9"/>
      <c r="D58" s="2"/>
      <c r="E58" s="34">
        <f>(IF(D38&gt;0,(ROUND((D46*(31-D38)/31)*12/100,0))-(ROUND((D46*(31-D38)/31)*9/100,0)),ROUND(D46*12/100,0)-ROUND(D46*9/100,0)))+IF(AND(D39&gt;0,D40="y"),(ROUND((D46*(28-D39)/28)*12/100,0)-ROUND((D46*(28-D39)/28)*9/100,0))+ROUND((ROUND((D46*D39/28)*12/100,0))/2,0)-ROUND((ROUND((D46*D39/28)*9/100,0))/2,0),IF(AND(D39&gt;0,D40="N"),(ROUND((D46*(28-D39)/28)*12/100,0)-ROUND((D46*(28-D39)/28)*9/100,0)),(ROUND(D46*12/100,0)-ROUND(D46*9/100,0))))+ROUND(D46*12/100,0)-ROUND(D46*9/100,0)+ROUND(D47*12/100,0)-ROUND(D47*9/100,0)+ROUND(D48*12/100,0)-ROUND(D48*9/100,0)</f>
        <v>0</v>
      </c>
      <c r="F58" s="2"/>
      <c r="G58" s="2"/>
      <c r="H58" s="2"/>
      <c r="I58" s="23"/>
      <c r="J58" s="14">
        <f t="shared" si="0"/>
        <v>0</v>
      </c>
      <c r="K58" s="14">
        <f>IF(D25="GPF"," ", ROUND(((SUM(D58:E58))/10),0))</f>
        <v>0</v>
      </c>
      <c r="L58" s="41"/>
      <c r="M58" s="2"/>
      <c r="N58" s="2"/>
      <c r="O58" s="41"/>
      <c r="P58" s="2"/>
      <c r="Q58" s="2"/>
      <c r="R58" s="2"/>
      <c r="S58" s="2"/>
      <c r="T58" s="166"/>
      <c r="U58" s="172">
        <f t="shared" si="2"/>
        <v>0</v>
      </c>
      <c r="V58" s="163"/>
    </row>
    <row r="59" spans="2:22" ht="17.25" customHeight="1" thickBot="1">
      <c r="B59" s="8" t="s">
        <v>172</v>
      </c>
      <c r="C59" s="9"/>
      <c r="D59" s="2"/>
      <c r="E59" s="34">
        <f>ROUND(((D50*17)/100),0)-ROUND(((D50*12)/100),0)+ ROUND(((D52*17)/100),0)*2-ROUND(((D52*12)/100),0)*2</f>
        <v>0</v>
      </c>
      <c r="F59" s="2"/>
      <c r="G59" s="2"/>
      <c r="H59" s="2"/>
      <c r="I59" s="23"/>
      <c r="J59" s="14">
        <f t="shared" si="0"/>
        <v>0</v>
      </c>
      <c r="K59" s="14">
        <f>IF(D25="GPF"," ", ROUND(((SUM(D59:E59))/10),0))</f>
        <v>0</v>
      </c>
      <c r="L59" s="41"/>
      <c r="M59" s="2"/>
      <c r="N59" s="2"/>
      <c r="O59" s="2"/>
      <c r="P59" s="2"/>
      <c r="Q59" s="2"/>
      <c r="R59" s="2"/>
      <c r="S59" s="2"/>
      <c r="T59" s="166"/>
      <c r="U59" s="172">
        <f t="shared" si="2"/>
        <v>0</v>
      </c>
      <c r="V59" s="163"/>
    </row>
    <row r="60" spans="2:22" ht="17.25" customHeight="1" thickBot="1">
      <c r="B60" s="8" t="s">
        <v>117</v>
      </c>
      <c r="C60" s="9"/>
      <c r="D60" s="13"/>
      <c r="E60" s="13"/>
      <c r="F60" s="13"/>
      <c r="G60" s="13"/>
      <c r="H60" s="13"/>
      <c r="I60" s="13"/>
      <c r="J60" s="14">
        <f t="shared" si="0"/>
        <v>0</v>
      </c>
      <c r="K60" s="14">
        <f>IF(D25="GPF"," ", ROUND(((SUM(D60:E60))/10),0))</f>
        <v>0</v>
      </c>
      <c r="L60" s="41"/>
      <c r="M60" s="2"/>
      <c r="N60" s="2"/>
      <c r="O60" s="2"/>
      <c r="P60" s="2"/>
      <c r="Q60" s="2"/>
      <c r="R60" s="2"/>
      <c r="S60" s="2"/>
      <c r="T60" s="166"/>
      <c r="U60" s="172">
        <f t="shared" si="2"/>
        <v>0</v>
      </c>
      <c r="V60" s="163"/>
    </row>
    <row r="61" spans="2:22" ht="17.25" customHeight="1" thickBot="1">
      <c r="B61" s="8" t="s">
        <v>92</v>
      </c>
      <c r="C61" s="9"/>
      <c r="D61" s="45">
        <f>D37</f>
        <v>0</v>
      </c>
      <c r="E61" s="30"/>
      <c r="F61" s="30"/>
      <c r="G61" s="30"/>
      <c r="H61" s="30"/>
      <c r="I61" s="23"/>
      <c r="J61" s="14">
        <f t="shared" si="0"/>
        <v>0</v>
      </c>
      <c r="K61" s="14"/>
      <c r="L61" s="41"/>
      <c r="M61" s="30"/>
      <c r="N61" s="30"/>
      <c r="O61" s="30"/>
      <c r="P61" s="30"/>
      <c r="Q61" s="30"/>
      <c r="R61" s="30"/>
      <c r="S61" s="30"/>
      <c r="T61" s="169"/>
      <c r="U61" s="172">
        <f t="shared" si="2"/>
        <v>0</v>
      </c>
      <c r="V61" s="163"/>
    </row>
    <row r="62" spans="2:22" ht="17.25" customHeight="1" thickBot="1">
      <c r="B62" s="8" t="s">
        <v>15</v>
      </c>
      <c r="C62" s="9"/>
      <c r="D62" s="2"/>
      <c r="E62" s="2"/>
      <c r="F62" s="2"/>
      <c r="G62" s="2"/>
      <c r="H62" s="2"/>
      <c r="I62" s="23"/>
      <c r="J62" s="14">
        <f t="shared" si="0"/>
        <v>0</v>
      </c>
      <c r="K62" s="14"/>
      <c r="L62" s="41"/>
      <c r="M62" s="2"/>
      <c r="N62" s="2"/>
      <c r="O62" s="2"/>
      <c r="P62" s="2"/>
      <c r="Q62" s="2"/>
      <c r="R62" s="2"/>
      <c r="S62" s="2"/>
      <c r="T62" s="166"/>
      <c r="U62" s="172">
        <f t="shared" si="2"/>
        <v>0</v>
      </c>
      <c r="V62" s="163"/>
    </row>
    <row r="63" spans="2:22" ht="19.5" customHeight="1" thickBot="1">
      <c r="B63" s="8" t="s">
        <v>16</v>
      </c>
      <c r="C63" s="9"/>
      <c r="D63" s="12">
        <f t="shared" ref="D63:I63" si="15">SUM(D46:D61)+D62</f>
        <v>0</v>
      </c>
      <c r="E63" s="12">
        <f t="shared" si="15"/>
        <v>0</v>
      </c>
      <c r="F63" s="12">
        <f t="shared" si="15"/>
        <v>0</v>
      </c>
      <c r="G63" s="12">
        <f t="shared" si="15"/>
        <v>0</v>
      </c>
      <c r="H63" s="12">
        <f t="shared" si="15"/>
        <v>0</v>
      </c>
      <c r="I63" s="12">
        <f t="shared" si="15"/>
        <v>0</v>
      </c>
      <c r="J63" s="14">
        <f t="shared" si="0"/>
        <v>0</v>
      </c>
      <c r="K63" s="12">
        <f t="shared" ref="K63:V63" si="16">SUM(K46:K61)+K62</f>
        <v>0</v>
      </c>
      <c r="L63" s="12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0</v>
      </c>
      <c r="Q63" s="12">
        <f t="shared" si="16"/>
        <v>0</v>
      </c>
      <c r="R63" s="12">
        <f t="shared" si="16"/>
        <v>0</v>
      </c>
      <c r="S63" s="12">
        <f t="shared" si="16"/>
        <v>0</v>
      </c>
      <c r="T63" s="12">
        <f t="shared" si="16"/>
        <v>0</v>
      </c>
      <c r="U63" s="12">
        <f t="shared" si="16"/>
        <v>0</v>
      </c>
      <c r="V63" s="12">
        <f t="shared" si="16"/>
        <v>0</v>
      </c>
    </row>
    <row r="64" spans="2:22">
      <c r="B64" s="10"/>
      <c r="C64" s="10"/>
      <c r="D64" s="11"/>
      <c r="E64" s="11"/>
      <c r="F64" s="11"/>
      <c r="G64" s="11"/>
      <c r="H64" s="11"/>
      <c r="I64" s="11"/>
      <c r="J64" s="11"/>
      <c r="K64" s="29">
        <f>SUM(D63:H63)</f>
        <v>0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12">
      <c r="C65" s="3"/>
      <c r="K65" s="188"/>
    </row>
    <row r="66" spans="1:12">
      <c r="B66" s="4" t="s">
        <v>17</v>
      </c>
      <c r="D66" s="154">
        <f>ROUND(SUM(D46:E59)/10,0)</f>
        <v>0</v>
      </c>
      <c r="K66" s="188"/>
      <c r="L66" s="187"/>
    </row>
    <row r="67" spans="1:12">
      <c r="B67" s="4" t="s">
        <v>18</v>
      </c>
      <c r="D67" s="201">
        <f>ROUND(SUM(D46:E59)/2,0)</f>
        <v>0</v>
      </c>
    </row>
    <row r="69" spans="1:12" ht="36.75" customHeight="1">
      <c r="A69" s="16"/>
      <c r="B69" s="219" t="s">
        <v>56</v>
      </c>
      <c r="C69" s="219"/>
      <c r="D69" s="219"/>
      <c r="E69" s="18" t="s">
        <v>0</v>
      </c>
      <c r="F69" s="176">
        <f>J63</f>
        <v>0</v>
      </c>
      <c r="G69" s="15"/>
    </row>
    <row r="70" spans="1:12" ht="17.25" customHeight="1">
      <c r="A70" s="16"/>
      <c r="B70" s="238" t="s">
        <v>58</v>
      </c>
      <c r="C70" s="238"/>
      <c r="D70" s="238"/>
      <c r="E70" s="21"/>
      <c r="F70" s="177"/>
    </row>
    <row r="71" spans="1:12" ht="17.25" customHeight="1" thickBot="1">
      <c r="A71" s="53"/>
      <c r="B71" s="64" t="s">
        <v>37</v>
      </c>
      <c r="C71" s="62"/>
      <c r="D71" s="63"/>
      <c r="E71" s="21"/>
      <c r="F71" s="177"/>
    </row>
    <row r="72" spans="1:12" ht="17.25" customHeight="1" thickBot="1">
      <c r="A72" s="16"/>
      <c r="B72" s="64" t="s">
        <v>38</v>
      </c>
      <c r="C72" s="17" t="s">
        <v>0</v>
      </c>
      <c r="D72" s="20">
        <f>D36*12</f>
        <v>0</v>
      </c>
      <c r="E72" s="21"/>
      <c r="F72" s="189" t="str">
        <f>IF(D72&gt;0,D72," ")</f>
        <v xml:space="preserve"> </v>
      </c>
    </row>
    <row r="73" spans="1:12" ht="17.25" customHeight="1" thickBot="1">
      <c r="A73" s="16"/>
      <c r="B73" s="65" t="s">
        <v>39</v>
      </c>
      <c r="C73" s="17" t="s">
        <v>0</v>
      </c>
      <c r="D73" s="20" t="str">
        <f>IF(D72&gt;0,D66," ")</f>
        <v xml:space="preserve"> </v>
      </c>
      <c r="E73" s="21"/>
      <c r="F73" s="189" t="str">
        <f>IF(D72&gt;0,D73," ")</f>
        <v xml:space="preserve"> </v>
      </c>
    </row>
    <row r="74" spans="1:12" ht="17.25" customHeight="1" thickBot="1">
      <c r="A74" s="16"/>
      <c r="B74" s="65" t="s">
        <v>57</v>
      </c>
      <c r="C74" s="17" t="s">
        <v>0</v>
      </c>
      <c r="D74" s="20" t="str">
        <f>IF(D72&gt;0,D72-D73," ")</f>
        <v xml:space="preserve"> </v>
      </c>
      <c r="E74" s="21"/>
      <c r="F74" s="189" t="str">
        <f>IF(D72&gt;0,D74," ")</f>
        <v xml:space="preserve"> </v>
      </c>
    </row>
    <row r="75" spans="1:12" ht="17.25" customHeight="1" thickBot="1">
      <c r="A75" s="16"/>
      <c r="B75" s="80" t="s">
        <v>143</v>
      </c>
      <c r="C75" s="17" t="s">
        <v>0</v>
      </c>
      <c r="D75" s="20" t="str">
        <f>IF(D72&gt;0,SUM(F46:F57)," ")</f>
        <v xml:space="preserve"> </v>
      </c>
      <c r="E75" s="21"/>
      <c r="F75" s="189" t="str">
        <f>IF(D72&gt;0,D75," ")</f>
        <v xml:space="preserve"> </v>
      </c>
    </row>
    <row r="76" spans="1:12" ht="17.25" customHeight="1">
      <c r="A76" s="16"/>
      <c r="B76" s="66" t="s">
        <v>101</v>
      </c>
      <c r="C76" s="17" t="s">
        <v>0</v>
      </c>
      <c r="D76" s="20" t="str">
        <f>IF(D72&gt;0,D67, " ")</f>
        <v xml:space="preserve"> </v>
      </c>
      <c r="E76" s="21"/>
      <c r="F76" s="189" t="str">
        <f>IF(D72&gt;0,D76, " ")</f>
        <v xml:space="preserve"> </v>
      </c>
    </row>
    <row r="77" spans="1:12" ht="17.25" customHeight="1">
      <c r="A77" s="16"/>
      <c r="B77" s="219" t="s">
        <v>40</v>
      </c>
      <c r="C77" s="219"/>
      <c r="D77" s="219"/>
      <c r="E77" s="18" t="s">
        <v>0</v>
      </c>
      <c r="F77" s="178">
        <f>IF(D72&gt;0,MIN(D72:D76),0)</f>
        <v>0</v>
      </c>
    </row>
    <row r="78" spans="1:12" ht="17.25" customHeight="1">
      <c r="A78" s="53"/>
      <c r="B78" s="232" t="s">
        <v>41</v>
      </c>
      <c r="C78" s="233"/>
      <c r="D78" s="234"/>
      <c r="E78" s="18" t="s">
        <v>0</v>
      </c>
      <c r="F78" s="178">
        <f>I63</f>
        <v>0</v>
      </c>
    </row>
    <row r="79" spans="1:12" ht="17.25" customHeight="1">
      <c r="A79" s="16"/>
      <c r="B79" s="219" t="s">
        <v>59</v>
      </c>
      <c r="C79" s="219"/>
      <c r="D79" s="219"/>
      <c r="E79" s="18" t="s">
        <v>0</v>
      </c>
      <c r="F79" s="179">
        <f>F69-(F77+F78)</f>
        <v>0</v>
      </c>
    </row>
    <row r="80" spans="1:12" ht="17.25" customHeight="1" thickBot="1">
      <c r="A80" s="53"/>
      <c r="B80" s="86" t="s">
        <v>173</v>
      </c>
      <c r="C80" s="18" t="s">
        <v>0</v>
      </c>
      <c r="D80" s="200">
        <v>50000</v>
      </c>
      <c r="E80" s="18" t="s">
        <v>0</v>
      </c>
      <c r="F80" s="179">
        <f>IF(F69&gt;0,D80,0)</f>
        <v>0</v>
      </c>
    </row>
    <row r="81" spans="1:6" ht="17.25" customHeight="1" thickBot="1">
      <c r="A81" s="16"/>
      <c r="B81" s="68" t="s">
        <v>144</v>
      </c>
      <c r="C81" s="18" t="s">
        <v>0</v>
      </c>
      <c r="D81" s="22">
        <f>T63</f>
        <v>0</v>
      </c>
      <c r="E81" s="18" t="s">
        <v>0</v>
      </c>
      <c r="F81" s="176">
        <f>T63</f>
        <v>0</v>
      </c>
    </row>
    <row r="82" spans="1:6" ht="17.25" customHeight="1">
      <c r="A82" s="53"/>
      <c r="B82" s="235" t="s">
        <v>145</v>
      </c>
      <c r="C82" s="236"/>
      <c r="D82" s="237"/>
      <c r="E82" s="32" t="s">
        <v>0</v>
      </c>
      <c r="F82" s="180">
        <f>F79-F80-F81</f>
        <v>0</v>
      </c>
    </row>
    <row r="83" spans="1:6" ht="52.5" customHeight="1">
      <c r="A83" s="53"/>
      <c r="B83" s="69" t="s">
        <v>146</v>
      </c>
      <c r="C83" s="19" t="s">
        <v>0</v>
      </c>
      <c r="D83" s="24"/>
      <c r="E83" s="141" t="s">
        <v>0</v>
      </c>
      <c r="F83" s="181">
        <f>IF(D83&lt;=200000,D83,200000)</f>
        <v>0</v>
      </c>
    </row>
    <row r="84" spans="1:6" ht="17.25" customHeight="1">
      <c r="A84" s="16"/>
      <c r="B84" s="219" t="s">
        <v>147</v>
      </c>
      <c r="C84" s="219"/>
      <c r="D84" s="219"/>
      <c r="E84" s="18" t="s">
        <v>0</v>
      </c>
      <c r="F84" s="139">
        <f>F82-F83</f>
        <v>0</v>
      </c>
    </row>
    <row r="85" spans="1:6" ht="17.25" customHeight="1" thickBot="1">
      <c r="A85" s="53"/>
      <c r="B85" s="55" t="s">
        <v>148</v>
      </c>
      <c r="C85" s="52"/>
      <c r="D85" s="52"/>
      <c r="E85" s="24" t="s">
        <v>0</v>
      </c>
      <c r="F85" s="182"/>
    </row>
    <row r="86" spans="1:6" ht="17.25" customHeight="1">
      <c r="A86" s="16"/>
      <c r="B86" s="219" t="s">
        <v>149</v>
      </c>
      <c r="C86" s="219"/>
      <c r="D86" s="219"/>
      <c r="E86" s="18" t="s">
        <v>0</v>
      </c>
      <c r="F86" s="179">
        <f>F84+F85</f>
        <v>0</v>
      </c>
    </row>
    <row r="87" spans="1:6" ht="17.25" customHeight="1">
      <c r="A87" s="16"/>
      <c r="B87" s="238" t="s">
        <v>150</v>
      </c>
      <c r="C87" s="238"/>
      <c r="D87" s="238"/>
      <c r="E87" s="21"/>
      <c r="F87" s="183"/>
    </row>
    <row r="88" spans="1:6" ht="17.25" customHeight="1">
      <c r="A88" s="16"/>
      <c r="B88" s="238" t="s">
        <v>43</v>
      </c>
      <c r="C88" s="238"/>
      <c r="D88" s="238"/>
      <c r="E88" s="21"/>
      <c r="F88" s="183"/>
    </row>
    <row r="89" spans="1:6" ht="17.25" customHeight="1" thickBot="1">
      <c r="A89" s="16"/>
      <c r="B89" s="67" t="s">
        <v>44</v>
      </c>
      <c r="C89" s="56"/>
      <c r="D89" s="56"/>
      <c r="E89" s="18" t="s">
        <v>0</v>
      </c>
      <c r="F89" s="179">
        <f>IF(D25="cps",IF(K63&gt;50000,K63-50000,0),K63)</f>
        <v>0</v>
      </c>
    </row>
    <row r="90" spans="1:6" ht="17.25" customHeight="1" thickBot="1">
      <c r="A90" s="16"/>
      <c r="B90" s="67" t="s">
        <v>45</v>
      </c>
      <c r="C90" s="56"/>
      <c r="D90" s="56"/>
      <c r="E90" s="18" t="s">
        <v>0</v>
      </c>
      <c r="F90" s="179">
        <f>L63+M63</f>
        <v>0</v>
      </c>
    </row>
    <row r="91" spans="1:6" ht="17.25" customHeight="1" thickBot="1">
      <c r="A91" s="16"/>
      <c r="B91" s="67" t="s">
        <v>46</v>
      </c>
      <c r="C91" s="56"/>
      <c r="D91" s="56"/>
      <c r="E91" s="19" t="s">
        <v>0</v>
      </c>
      <c r="F91" s="140"/>
    </row>
    <row r="92" spans="1:6" ht="17.25" customHeight="1" thickBot="1">
      <c r="A92" s="16"/>
      <c r="B92" s="67" t="s">
        <v>47</v>
      </c>
      <c r="C92" s="56"/>
      <c r="D92" s="56"/>
      <c r="E92" s="19" t="s">
        <v>0</v>
      </c>
      <c r="F92" s="140"/>
    </row>
    <row r="93" spans="1:6" ht="17.25" customHeight="1" thickBot="1">
      <c r="A93" s="16"/>
      <c r="B93" s="67" t="s">
        <v>48</v>
      </c>
      <c r="C93" s="56"/>
      <c r="D93" s="56"/>
      <c r="E93" s="19" t="s">
        <v>0</v>
      </c>
      <c r="F93" s="140"/>
    </row>
    <row r="94" spans="1:6" ht="17.25" customHeight="1" thickBot="1">
      <c r="A94" s="16"/>
      <c r="B94" s="67" t="s">
        <v>49</v>
      </c>
      <c r="C94" s="56"/>
      <c r="D94" s="56"/>
      <c r="E94" s="19" t="s">
        <v>0</v>
      </c>
      <c r="F94" s="140"/>
    </row>
    <row r="95" spans="1:6" ht="17.25" customHeight="1" thickBot="1">
      <c r="A95" s="16"/>
      <c r="B95" s="67" t="s">
        <v>50</v>
      </c>
      <c r="C95" s="56"/>
      <c r="D95" s="56"/>
      <c r="E95" s="19" t="s">
        <v>0</v>
      </c>
      <c r="F95" s="140"/>
    </row>
    <row r="96" spans="1:6" ht="17.25" customHeight="1" thickBot="1">
      <c r="A96" s="16"/>
      <c r="B96" s="67" t="s">
        <v>51</v>
      </c>
      <c r="C96" s="56"/>
      <c r="D96" s="56"/>
      <c r="E96" s="19" t="s">
        <v>0</v>
      </c>
      <c r="F96" s="140"/>
    </row>
    <row r="97" spans="1:11" ht="17.25" customHeight="1" thickBot="1">
      <c r="A97" s="16"/>
      <c r="B97" s="67" t="s">
        <v>52</v>
      </c>
      <c r="C97" s="56"/>
      <c r="D97" s="56"/>
      <c r="E97" s="19" t="s">
        <v>0</v>
      </c>
      <c r="F97" s="140"/>
    </row>
    <row r="98" spans="1:11" ht="17.25" customHeight="1" thickBot="1">
      <c r="A98" s="53"/>
      <c r="B98" s="67" t="s">
        <v>123</v>
      </c>
      <c r="C98" s="70"/>
      <c r="D98" s="70"/>
      <c r="E98" s="19" t="s">
        <v>0</v>
      </c>
      <c r="F98" s="140"/>
    </row>
    <row r="99" spans="1:11" ht="17.25" customHeight="1" thickBot="1">
      <c r="A99" s="53"/>
      <c r="B99" s="67" t="s">
        <v>136</v>
      </c>
      <c r="C99" s="70"/>
      <c r="D99" s="70"/>
      <c r="E99" s="19" t="s">
        <v>0</v>
      </c>
      <c r="F99" s="140"/>
    </row>
    <row r="100" spans="1:11" ht="17.25" customHeight="1">
      <c r="A100" s="16"/>
      <c r="B100" s="213" t="s">
        <v>151</v>
      </c>
      <c r="C100" s="214"/>
      <c r="D100" s="215"/>
      <c r="E100" s="19" t="s">
        <v>0</v>
      </c>
      <c r="F100" s="139">
        <f>SUM(F89:F96)+( F98+F99)</f>
        <v>0</v>
      </c>
    </row>
    <row r="101" spans="1:11" ht="33" customHeight="1">
      <c r="A101" s="16"/>
      <c r="B101" s="219" t="s">
        <v>139</v>
      </c>
      <c r="C101" s="219"/>
      <c r="D101" s="219"/>
      <c r="E101" s="18" t="s">
        <v>0</v>
      </c>
      <c r="F101" s="152">
        <f>IF((SUM(F89:F96)+F98+F99)&gt;=150000,150000+IF(F97&gt;=25000,25000,F97),(SUM(F89:F96)+(F98+F99)+IF(F97&gt;=25000,25000,F97)))</f>
        <v>0</v>
      </c>
    </row>
    <row r="102" spans="1:11" ht="33" customHeight="1">
      <c r="A102" s="53"/>
      <c r="B102" s="219" t="s">
        <v>137</v>
      </c>
      <c r="C102" s="219"/>
      <c r="D102" s="219"/>
      <c r="E102" s="18" t="s">
        <v>0</v>
      </c>
      <c r="F102" s="152" t="str">
        <f>IF(D25="cps",IF(K63&gt;50000,50000,K63)," ")</f>
        <v xml:space="preserve"> </v>
      </c>
    </row>
    <row r="103" spans="1:11" ht="25.5" customHeight="1" thickBot="1">
      <c r="A103" s="16"/>
      <c r="B103" s="86" t="s">
        <v>152</v>
      </c>
      <c r="C103" s="140" t="s">
        <v>0</v>
      </c>
      <c r="D103" s="28"/>
      <c r="E103" s="32" t="s">
        <v>0</v>
      </c>
      <c r="F103" s="184">
        <f>N63 + D103</f>
        <v>0</v>
      </c>
    </row>
    <row r="104" spans="1:11" ht="27.75" customHeight="1">
      <c r="A104" s="16"/>
      <c r="B104" s="219" t="s">
        <v>121</v>
      </c>
      <c r="C104" s="220"/>
      <c r="D104" s="220"/>
      <c r="E104" s="19" t="s">
        <v>0</v>
      </c>
      <c r="F104" s="182"/>
    </row>
    <row r="105" spans="1:11" ht="27.75" customHeight="1" thickBot="1">
      <c r="A105" s="53"/>
      <c r="B105" s="80" t="s">
        <v>125</v>
      </c>
      <c r="C105" s="54"/>
      <c r="D105" s="54"/>
      <c r="E105" s="32" t="s">
        <v>0</v>
      </c>
      <c r="F105" s="192">
        <f>V63</f>
        <v>0</v>
      </c>
    </row>
    <row r="106" spans="1:11" ht="27.75" customHeight="1">
      <c r="A106" s="53"/>
      <c r="B106" s="66" t="s">
        <v>119</v>
      </c>
      <c r="C106" s="54"/>
      <c r="D106" s="54"/>
      <c r="E106" s="19" t="s">
        <v>0</v>
      </c>
      <c r="F106" s="182"/>
    </row>
    <row r="107" spans="1:11" ht="27.75" customHeight="1" thickBot="1">
      <c r="A107" s="53"/>
      <c r="B107" s="67" t="s">
        <v>53</v>
      </c>
      <c r="C107" s="54"/>
      <c r="D107" s="54"/>
      <c r="E107" s="19" t="s">
        <v>0</v>
      </c>
      <c r="F107" s="182"/>
    </row>
    <row r="108" spans="1:11" ht="19.5" customHeight="1">
      <c r="A108" s="16"/>
      <c r="B108" s="221" t="s">
        <v>153</v>
      </c>
      <c r="C108" s="222"/>
      <c r="D108" s="223"/>
      <c r="E108" s="18" t="s">
        <v>0</v>
      </c>
      <c r="F108" s="179">
        <f>SUM(F101:F107)</f>
        <v>0</v>
      </c>
    </row>
    <row r="109" spans="1:11" ht="19.5" customHeight="1">
      <c r="A109" s="16"/>
      <c r="B109" s="216" t="s">
        <v>154</v>
      </c>
      <c r="C109" s="217"/>
      <c r="D109" s="218"/>
      <c r="E109" s="18" t="s">
        <v>0</v>
      </c>
      <c r="F109" s="179">
        <f>F86-F108</f>
        <v>0</v>
      </c>
    </row>
    <row r="110" spans="1:11" ht="18" customHeight="1" thickBot="1">
      <c r="A110" s="16"/>
      <c r="B110" s="71" t="s">
        <v>62</v>
      </c>
      <c r="C110" s="35"/>
      <c r="D110" s="26"/>
      <c r="E110" s="18" t="s">
        <v>0</v>
      </c>
      <c r="F110" s="179">
        <f>IF(F109&gt;0,CEILING(F109-4,10),0)</f>
        <v>0</v>
      </c>
      <c r="G110" s="193"/>
      <c r="H110" s="194"/>
      <c r="I110" s="194"/>
      <c r="J110" s="194"/>
      <c r="K110" s="194"/>
    </row>
    <row r="111" spans="1:11" ht="15.75" customHeight="1" thickBot="1">
      <c r="A111" s="16"/>
      <c r="B111" s="72" t="s">
        <v>155</v>
      </c>
      <c r="C111" s="35"/>
      <c r="D111" s="36"/>
      <c r="E111" s="21"/>
      <c r="F111" s="185"/>
      <c r="G111" s="194"/>
      <c r="H111" s="194"/>
      <c r="I111" s="194"/>
      <c r="J111" s="194"/>
      <c r="K111" s="194"/>
    </row>
    <row r="112" spans="1:11" ht="19.5" customHeight="1" thickBot="1">
      <c r="A112" s="16"/>
      <c r="B112" s="67" t="s">
        <v>102</v>
      </c>
      <c r="C112" s="35"/>
      <c r="D112" s="37"/>
      <c r="E112" s="18" t="s">
        <v>0</v>
      </c>
      <c r="F112" s="178">
        <f xml:space="preserve"> IF(F110=0,0, IF( F110&lt;=250000, "NIL ","NIL"))</f>
        <v>0</v>
      </c>
      <c r="G112" s="195"/>
      <c r="H112" s="195"/>
      <c r="I112" s="195"/>
      <c r="J112" s="195"/>
      <c r="K112" s="195"/>
    </row>
    <row r="113" spans="1:13" ht="20.25" customHeight="1" thickBot="1">
      <c r="A113" s="16"/>
      <c r="B113" s="56" t="s">
        <v>126</v>
      </c>
      <c r="C113" s="35"/>
      <c r="D113" s="37"/>
      <c r="E113" s="18" t="s">
        <v>0</v>
      </c>
      <c r="F113" s="179" t="str">
        <f>IF(F110&gt;250000,IF(F110&lt;=500000,CEILING(((F110-250000)/20)-0.4,1),12500)," ")</f>
        <v xml:space="preserve"> </v>
      </c>
      <c r="G113" s="196"/>
      <c r="H113" s="196"/>
      <c r="I113" s="196"/>
      <c r="J113" s="196"/>
      <c r="K113" s="196"/>
    </row>
    <row r="114" spans="1:13" ht="48.75" customHeight="1" thickBot="1">
      <c r="A114" s="16"/>
      <c r="B114" s="56" t="s">
        <v>103</v>
      </c>
      <c r="C114" s="35"/>
      <c r="D114" s="37"/>
      <c r="E114" s="18" t="s">
        <v>0</v>
      </c>
      <c r="F114" s="179" t="str">
        <f>IF(F110&gt;500000,IF(F110&lt;=1000000,CEILING(((F110-500000)/5)-0.4,1),100000), " ")</f>
        <v xml:space="preserve"> </v>
      </c>
      <c r="G114" s="197"/>
      <c r="H114" s="197"/>
      <c r="I114" s="197"/>
      <c r="J114" s="197"/>
      <c r="K114" s="197"/>
    </row>
    <row r="115" spans="1:13" ht="46.5" customHeight="1" thickBot="1">
      <c r="A115" s="16"/>
      <c r="B115" s="56" t="s">
        <v>104</v>
      </c>
      <c r="C115" s="35"/>
      <c r="D115" s="37"/>
      <c r="E115" s="18" t="s">
        <v>0</v>
      </c>
      <c r="F115" s="179" t="str">
        <f>IF(F110&gt;1000000,CEILING(((F110-1000000)*3/10)-0.4,1)," " )</f>
        <v xml:space="preserve"> </v>
      </c>
      <c r="G115" s="197" t="str">
        <f>IF(G110&gt;800000,CEILING(((G110-800000)*3/10)-0.4,10)," " )</f>
        <v xml:space="preserve"> </v>
      </c>
      <c r="H115" s="197" t="str">
        <f>IF(H110&gt;800000,CEILING(((H110-800000)*3/10)-0.4,10)," " )</f>
        <v xml:space="preserve"> </v>
      </c>
      <c r="I115" s="197" t="str">
        <f>IF(I110&gt;800000,CEILING(((I110-800000)*3/10)-0.4,10)," " )</f>
        <v xml:space="preserve"> </v>
      </c>
      <c r="J115" s="197"/>
      <c r="K115" s="197" t="str">
        <f>IF(K110&gt;800000,CEILING(((K110-800000)*3/10)-0.4,10)," " )</f>
        <v xml:space="preserve"> </v>
      </c>
    </row>
    <row r="116" spans="1:13" ht="19.5" customHeight="1" thickBot="1">
      <c r="A116" s="16"/>
      <c r="B116" s="56" t="s">
        <v>156</v>
      </c>
      <c r="C116" s="38"/>
      <c r="D116" s="39"/>
      <c r="E116" s="18" t="s">
        <v>0</v>
      </c>
      <c r="F116" s="179">
        <f>SUM(F112:F115)</f>
        <v>0</v>
      </c>
      <c r="G116" s="194"/>
      <c r="H116" s="194"/>
      <c r="I116" s="194"/>
      <c r="J116" s="194"/>
      <c r="K116" s="194"/>
    </row>
    <row r="117" spans="1:13" ht="27.75" customHeight="1" thickBot="1">
      <c r="A117" s="46"/>
      <c r="B117" s="64" t="s">
        <v>179</v>
      </c>
      <c r="C117" s="47"/>
      <c r="D117" s="48"/>
      <c r="E117" s="18" t="s">
        <v>0</v>
      </c>
      <c r="F117" s="179">
        <f>IF(F110&gt;500000,0,IF(F116&lt;=12500,F116,0))</f>
        <v>0</v>
      </c>
    </row>
    <row r="118" spans="1:13" ht="19.5" customHeight="1" thickBot="1">
      <c r="A118" s="46"/>
      <c r="B118" s="55" t="s">
        <v>157</v>
      </c>
      <c r="C118" s="47"/>
      <c r="D118" s="48"/>
      <c r="E118" s="18" t="s">
        <v>0</v>
      </c>
      <c r="F118" s="179">
        <f>IF(F116&lt;12500, 0,(F116-F117))</f>
        <v>0</v>
      </c>
    </row>
    <row r="119" spans="1:13" ht="19.5" customHeight="1" thickBot="1">
      <c r="A119" s="46"/>
      <c r="B119" s="55" t="s">
        <v>158</v>
      </c>
      <c r="C119" s="47"/>
      <c r="D119" s="48"/>
      <c r="E119" s="18" t="s">
        <v>0</v>
      </c>
      <c r="F119" s="179">
        <f>ROUND(F118*4/100,0)</f>
        <v>0</v>
      </c>
      <c r="G119" s="49"/>
    </row>
    <row r="120" spans="1:13" ht="19.5" customHeight="1" thickBot="1">
      <c r="A120" s="16"/>
      <c r="B120" s="68" t="s">
        <v>159</v>
      </c>
      <c r="C120" s="38"/>
      <c r="D120" s="158"/>
      <c r="E120" s="18" t="s">
        <v>0</v>
      </c>
      <c r="F120" s="179">
        <f>SUM(F118:F119)</f>
        <v>0</v>
      </c>
      <c r="M120" s="211"/>
    </row>
    <row r="121" spans="1:13" ht="25.5" customHeight="1" thickBot="1">
      <c r="A121" s="16"/>
      <c r="B121" s="86" t="s">
        <v>175</v>
      </c>
      <c r="C121" s="38"/>
      <c r="D121" s="39"/>
      <c r="E121" s="18" t="s">
        <v>0</v>
      </c>
      <c r="F121" s="179">
        <f>R63+S63</f>
        <v>0</v>
      </c>
    </row>
    <row r="122" spans="1:13" ht="17.25" thickBot="1">
      <c r="A122" s="53"/>
      <c r="B122" s="86" t="s">
        <v>189</v>
      </c>
      <c r="C122" s="38"/>
      <c r="D122" s="39"/>
      <c r="E122" s="32" t="s">
        <v>0</v>
      </c>
      <c r="F122" s="210">
        <f>D34</f>
        <v>0</v>
      </c>
    </row>
    <row r="123" spans="1:13" ht="26.25" customHeight="1" thickBot="1">
      <c r="A123" s="53"/>
      <c r="B123" s="86" t="s">
        <v>190</v>
      </c>
      <c r="C123" s="38"/>
      <c r="D123" s="39"/>
      <c r="E123" s="18" t="s">
        <v>0</v>
      </c>
      <c r="F123" s="179" t="str">
        <f>IF(F120&gt;F121+F122,F120-F121-F122," ")</f>
        <v xml:space="preserve"> </v>
      </c>
    </row>
    <row r="124" spans="1:13" ht="17.25" thickBot="1">
      <c r="A124" s="53"/>
      <c r="B124" s="86" t="s">
        <v>191</v>
      </c>
      <c r="C124" s="38"/>
      <c r="D124" s="39"/>
      <c r="E124" s="18" t="s">
        <v>0</v>
      </c>
      <c r="F124" s="179" t="str">
        <f>IF(F120&lt;F121+F122,F121+F122-F120," ")</f>
        <v xml:space="preserve"> </v>
      </c>
    </row>
  </sheetData>
  <mergeCells count="26">
    <mergeCell ref="B86:D86"/>
    <mergeCell ref="B87:D87"/>
    <mergeCell ref="B77:D77"/>
    <mergeCell ref="E43:E44"/>
    <mergeCell ref="K43:T43"/>
    <mergeCell ref="F43:F44"/>
    <mergeCell ref="G43:G44"/>
    <mergeCell ref="H43:H44"/>
    <mergeCell ref="J43:J44"/>
    <mergeCell ref="I43:I44"/>
    <mergeCell ref="B1:N1"/>
    <mergeCell ref="B100:D100"/>
    <mergeCell ref="B109:D109"/>
    <mergeCell ref="B101:D101"/>
    <mergeCell ref="B104:D104"/>
    <mergeCell ref="B108:D108"/>
    <mergeCell ref="B102:D102"/>
    <mergeCell ref="B43:C45"/>
    <mergeCell ref="D43:D44"/>
    <mergeCell ref="B84:D84"/>
    <mergeCell ref="B69:D69"/>
    <mergeCell ref="B79:D79"/>
    <mergeCell ref="B78:D78"/>
    <mergeCell ref="B82:D82"/>
    <mergeCell ref="B88:D88"/>
    <mergeCell ref="B70:D7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9"/>
  <sheetViews>
    <sheetView tabSelected="1" topLeftCell="A73" workbookViewId="0">
      <selection activeCell="B78" sqref="B78"/>
    </sheetView>
  </sheetViews>
  <sheetFormatPr defaultRowHeight="12.75"/>
  <cols>
    <col min="1" max="1" width="1.7109375" customWidth="1"/>
    <col min="2" max="2" width="76" customWidth="1"/>
    <col min="3" max="3" width="4.85546875" customWidth="1"/>
    <col min="4" max="4" width="14" customWidth="1"/>
  </cols>
  <sheetData>
    <row r="1" spans="2:4" s="77" customFormat="1" ht="21" customHeight="1" thickBot="1">
      <c r="B1" s="245" t="str">
        <f>IF(Sheet1!D12=0," ",UPPER(Sheet1!E12))</f>
        <v xml:space="preserve"> </v>
      </c>
      <c r="C1" s="246"/>
      <c r="D1" s="247"/>
    </row>
    <row r="2" spans="2:4" s="77" customFormat="1" ht="16.5" customHeight="1" thickBot="1">
      <c r="B2" s="248" t="s">
        <v>177</v>
      </c>
      <c r="C2" s="249"/>
      <c r="D2" s="250"/>
    </row>
    <row r="3" spans="2:4" s="77" customFormat="1" ht="18.75" customHeight="1" thickBot="1">
      <c r="B3" s="251" t="str">
        <f>"Name             :  "&amp;UPPER(Sheet1!D14)&amp;"                                                        Cell No. :  "&amp;UPPER(Sheet1!D15)</f>
        <v xml:space="preserve">Name             :                                                          Cell No. :  </v>
      </c>
      <c r="C3" s="252"/>
      <c r="D3" s="253"/>
    </row>
    <row r="4" spans="2:4" s="77" customFormat="1" ht="18" customHeight="1" thickBot="1">
      <c r="B4" s="254" t="str">
        <f>"Designation   :    "        &amp; UPPER(Sheet1!D16) &amp;"     Department :     " &amp; UPPER(Sheet1!D17)</f>
        <v xml:space="preserve">Designation   :         Department :     </v>
      </c>
      <c r="C4" s="255"/>
      <c r="D4" s="256"/>
    </row>
    <row r="5" spans="2:4" s="77" customFormat="1" ht="18" customHeight="1" thickBot="1">
      <c r="B5" s="251" t="str">
        <f xml:space="preserve"> "PAN               :     " &amp; UPPER(Sheet1!D18)  &amp; "                              TAN       :  " &amp; IF(Sheet1!E13=0," ",UPPER(Sheet1!E13))</f>
        <v xml:space="preserve">PAN               :                                   TAN       :   </v>
      </c>
      <c r="C5" s="252"/>
      <c r="D5" s="253"/>
    </row>
    <row r="6" spans="2:4" s="77" customFormat="1" ht="17.100000000000001" customHeight="1" thickBot="1">
      <c r="B6" s="86" t="s">
        <v>35</v>
      </c>
      <c r="C6" s="81" t="s">
        <v>36</v>
      </c>
      <c r="D6" s="125" t="str">
        <f>IF(Sheet1!F69&gt;0,Sheet1!F69," ")</f>
        <v xml:space="preserve"> </v>
      </c>
    </row>
    <row r="7" spans="2:4" s="77" customFormat="1" ht="17.100000000000001" customHeight="1" thickBot="1">
      <c r="B7" s="86" t="s">
        <v>129</v>
      </c>
      <c r="C7" s="81"/>
      <c r="D7" s="125" t="str">
        <f>IF(Sheet1!F70&gt;0,Sheet1!F70," ")</f>
        <v xml:space="preserve"> </v>
      </c>
    </row>
    <row r="8" spans="2:4" s="77" customFormat="1" ht="17.100000000000001" customHeight="1" thickBot="1">
      <c r="B8" s="80" t="str">
        <f>"               (a)  Actual rent paid  [Rs. " &amp; (Sheet1!D36) &amp; " x 12 months]"</f>
        <v xml:space="preserve">               (a)  Actual rent paid  [Rs.  x 12 months]</v>
      </c>
      <c r="C8" s="81" t="s">
        <v>36</v>
      </c>
      <c r="D8" s="126" t="str">
        <f>IF(Sheet1!F72&gt;0,Sheet1!F72," ")</f>
        <v xml:space="preserve"> </v>
      </c>
    </row>
    <row r="9" spans="2:4" s="77" customFormat="1" ht="17.100000000000001" customHeight="1" thickBot="1">
      <c r="B9" s="80" t="s">
        <v>39</v>
      </c>
      <c r="C9" s="81" t="s">
        <v>36</v>
      </c>
      <c r="D9" s="126" t="str">
        <f>IF(Sheet1!F73&gt;0,Sheet1!F73," ")</f>
        <v xml:space="preserve"> </v>
      </c>
    </row>
    <row r="10" spans="2:4" s="77" customFormat="1" ht="17.100000000000001" customHeight="1" thickBot="1">
      <c r="B10" s="80" t="s">
        <v>57</v>
      </c>
      <c r="C10" s="81" t="s">
        <v>36</v>
      </c>
      <c r="D10" s="126" t="str">
        <f>IF(Sheet1!F74&gt;0,Sheet1!F74," ")</f>
        <v xml:space="preserve"> </v>
      </c>
    </row>
    <row r="11" spans="2:4" s="77" customFormat="1" ht="17.100000000000001" customHeight="1" thickBot="1">
      <c r="B11" s="80" t="s">
        <v>143</v>
      </c>
      <c r="C11" s="81" t="s">
        <v>36</v>
      </c>
      <c r="D11" s="126" t="str">
        <f>IF(Sheet1!F75&gt;0,Sheet1!F75," ")</f>
        <v xml:space="preserve"> </v>
      </c>
    </row>
    <row r="12" spans="2:4" s="77" customFormat="1" ht="30" customHeight="1" thickBot="1">
      <c r="B12" s="82" t="s">
        <v>93</v>
      </c>
      <c r="C12" s="85" t="s">
        <v>36</v>
      </c>
      <c r="D12" s="126" t="str">
        <f>IF(Sheet1!F76&gt;0,Sheet1!F76," ")</f>
        <v xml:space="preserve"> </v>
      </c>
    </row>
    <row r="13" spans="2:4" s="77" customFormat="1" ht="17.100000000000001" customHeight="1" thickBot="1">
      <c r="B13" s="84" t="s">
        <v>60</v>
      </c>
      <c r="C13" s="85" t="s">
        <v>36</v>
      </c>
      <c r="D13" s="125" t="str">
        <f>IF(Sheet1!F77&gt;0,Sheet1!F77," ")</f>
        <v xml:space="preserve"> </v>
      </c>
    </row>
    <row r="14" spans="2:4" s="77" customFormat="1" ht="17.100000000000001" customHeight="1" thickBot="1">
      <c r="B14" s="86" t="str">
        <f>"2.1. Less exempted Hill / conveyance Allowance [Rs." &amp; (Sheet1!D23) &amp; " x 12 months]"</f>
        <v>2.1. Less exempted Hill / conveyance Allowance [Rs. x 12 months]</v>
      </c>
      <c r="C14" s="81" t="s">
        <v>36</v>
      </c>
      <c r="D14" s="125" t="str">
        <f>IF(Sheet1!F78&gt;0,Sheet1!F78," ")</f>
        <v xml:space="preserve"> </v>
      </c>
    </row>
    <row r="15" spans="2:4" s="77" customFormat="1" ht="17.100000000000001" customHeight="1" thickBot="1">
      <c r="B15" s="86" t="s">
        <v>42</v>
      </c>
      <c r="C15" s="81" t="s">
        <v>36</v>
      </c>
      <c r="D15" s="125" t="str">
        <f>IF(Sheet1!F79&gt;0,Sheet1!F79," ")</f>
        <v xml:space="preserve"> </v>
      </c>
    </row>
    <row r="16" spans="2:4" s="88" customFormat="1" ht="17.100000000000001" customHeight="1" thickBot="1">
      <c r="B16" s="86" t="s">
        <v>174</v>
      </c>
      <c r="C16" s="81" t="s">
        <v>36</v>
      </c>
      <c r="D16" s="125" t="str">
        <f>IF(Sheet1!F80&gt;0,Sheet1!F80," ")</f>
        <v xml:space="preserve"> </v>
      </c>
    </row>
    <row r="17" spans="2:4" s="77" customFormat="1" ht="17.100000000000001" customHeight="1" thickBot="1">
      <c r="B17" s="86" t="s">
        <v>144</v>
      </c>
      <c r="C17" s="81" t="s">
        <v>36</v>
      </c>
      <c r="D17" s="125" t="str">
        <f>IF(Sheet1!F81&gt;0,Sheet1!F81," ")</f>
        <v xml:space="preserve"> </v>
      </c>
    </row>
    <row r="18" spans="2:4" s="77" customFormat="1" ht="17.100000000000001" customHeight="1" thickBot="1">
      <c r="B18" s="86" t="s">
        <v>145</v>
      </c>
      <c r="C18" s="81" t="s">
        <v>36</v>
      </c>
      <c r="D18" s="125" t="str">
        <f>IF(Sheet1!F82&gt;0,Sheet1!F82," ")</f>
        <v xml:space="preserve"> </v>
      </c>
    </row>
    <row r="19" spans="2:4" s="77" customFormat="1" ht="30" customHeight="1" thickBot="1">
      <c r="B19" s="87" t="s">
        <v>160</v>
      </c>
      <c r="C19" s="85" t="s">
        <v>36</v>
      </c>
      <c r="D19" s="125" t="str">
        <f>IF(Sheet1!F83&gt;0,Sheet1!F83," ")</f>
        <v xml:space="preserve"> </v>
      </c>
    </row>
    <row r="20" spans="2:4" s="77" customFormat="1" ht="17.100000000000001" customHeight="1" thickBot="1">
      <c r="B20" s="78" t="s">
        <v>161</v>
      </c>
      <c r="C20" s="85" t="s">
        <v>36</v>
      </c>
      <c r="D20" s="125" t="str">
        <f>IF(Sheet1!F84&gt;0,Sheet1!F84," ")</f>
        <v xml:space="preserve"> </v>
      </c>
    </row>
    <row r="21" spans="2:4" s="77" customFormat="1" ht="17.100000000000001" customHeight="1" thickBot="1">
      <c r="B21" s="86" t="s">
        <v>148</v>
      </c>
      <c r="C21" s="81" t="s">
        <v>36</v>
      </c>
      <c r="D21" s="125" t="str">
        <f>IF(Sheet1!F85&gt;0,Sheet1!F85," ")</f>
        <v xml:space="preserve"> </v>
      </c>
    </row>
    <row r="22" spans="2:4" s="77" customFormat="1" ht="17.100000000000001" customHeight="1" thickBot="1">
      <c r="B22" s="86" t="s">
        <v>162</v>
      </c>
      <c r="C22" s="81" t="s">
        <v>36</v>
      </c>
      <c r="D22" s="125" t="str">
        <f>IF(Sheet1!F86&gt;0,Sheet1!F86," ")</f>
        <v xml:space="preserve"> </v>
      </c>
    </row>
    <row r="23" spans="2:4" s="77" customFormat="1" ht="17.100000000000001" customHeight="1" thickBot="1">
      <c r="B23" s="86" t="s">
        <v>163</v>
      </c>
      <c r="C23" s="81"/>
      <c r="D23" s="125" t="str">
        <f>IF(Sheet1!F87&gt;0,Sheet1!F87," ")</f>
        <v xml:space="preserve"> </v>
      </c>
    </row>
    <row r="24" spans="2:4" s="77" customFormat="1" ht="17.100000000000001" customHeight="1" thickBot="1">
      <c r="B24" s="80" t="s">
        <v>43</v>
      </c>
      <c r="C24" s="81"/>
      <c r="D24" s="125" t="str">
        <f>IF(Sheet1!F88&gt;0,Sheet1!F88," ")</f>
        <v xml:space="preserve"> </v>
      </c>
    </row>
    <row r="25" spans="2:4" s="77" customFormat="1" ht="15" customHeight="1" thickBot="1">
      <c r="B25" s="80" t="s">
        <v>44</v>
      </c>
      <c r="C25" s="81" t="s">
        <v>36</v>
      </c>
      <c r="D25" s="126" t="str">
        <f>IF(Sheet1!F89&gt;0,Sheet1!F89," ")</f>
        <v xml:space="preserve"> </v>
      </c>
    </row>
    <row r="26" spans="2:4" s="77" customFormat="1" ht="15" customHeight="1" thickBot="1">
      <c r="B26" s="80" t="s">
        <v>45</v>
      </c>
      <c r="C26" s="81" t="s">
        <v>36</v>
      </c>
      <c r="D26" s="126" t="str">
        <f>IF(Sheet1!F90&gt;0,Sheet1!F90," ")</f>
        <v xml:space="preserve"> </v>
      </c>
    </row>
    <row r="27" spans="2:4" s="77" customFormat="1" ht="15" customHeight="1" thickBot="1">
      <c r="B27" s="80" t="s">
        <v>46</v>
      </c>
      <c r="C27" s="81" t="s">
        <v>36</v>
      </c>
      <c r="D27" s="126" t="str">
        <f>IF(Sheet1!F91&gt;0,Sheet1!F91," ")</f>
        <v xml:space="preserve"> </v>
      </c>
    </row>
    <row r="28" spans="2:4" s="77" customFormat="1" ht="15" customHeight="1" thickBot="1">
      <c r="B28" s="80" t="s">
        <v>47</v>
      </c>
      <c r="C28" s="81" t="s">
        <v>36</v>
      </c>
      <c r="D28" s="126" t="str">
        <f>IF(Sheet1!F92&gt;0,Sheet1!F92," ")</f>
        <v xml:space="preserve"> </v>
      </c>
    </row>
    <row r="29" spans="2:4" s="77" customFormat="1" ht="15" customHeight="1" thickBot="1">
      <c r="B29" s="80" t="s">
        <v>48</v>
      </c>
      <c r="C29" s="81" t="s">
        <v>36</v>
      </c>
      <c r="D29" s="126" t="str">
        <f>IF(Sheet1!F93&gt;0,Sheet1!F93," ")</f>
        <v xml:space="preserve"> </v>
      </c>
    </row>
    <row r="30" spans="2:4" s="77" customFormat="1" ht="15" customHeight="1" thickBot="1">
      <c r="B30" s="80" t="s">
        <v>49</v>
      </c>
      <c r="C30" s="81" t="s">
        <v>36</v>
      </c>
      <c r="D30" s="126" t="str">
        <f>IF(Sheet1!F94&gt;0,Sheet1!F94," ")</f>
        <v xml:space="preserve"> </v>
      </c>
    </row>
    <row r="31" spans="2:4" s="77" customFormat="1" ht="15" customHeight="1" thickBot="1">
      <c r="B31" s="80" t="s">
        <v>50</v>
      </c>
      <c r="C31" s="81" t="s">
        <v>36</v>
      </c>
      <c r="D31" s="126" t="str">
        <f>IF(Sheet1!F95&gt;0,Sheet1!F95," ")</f>
        <v xml:space="preserve"> </v>
      </c>
    </row>
    <row r="32" spans="2:4" s="77" customFormat="1" ht="15" customHeight="1" thickBot="1">
      <c r="B32" s="80" t="s">
        <v>51</v>
      </c>
      <c r="C32" s="81" t="s">
        <v>36</v>
      </c>
      <c r="D32" s="126" t="str">
        <f>IF(Sheet1!F96&gt;0,Sheet1!F96," ")</f>
        <v xml:space="preserve"> </v>
      </c>
    </row>
    <row r="33" spans="2:4" s="77" customFormat="1" ht="15" customHeight="1" thickBot="1">
      <c r="B33" s="80" t="s">
        <v>52</v>
      </c>
      <c r="C33" s="81" t="s">
        <v>36</v>
      </c>
      <c r="D33" s="126" t="str">
        <f>IF(Sheet1!F97&gt;0,Sheet1!F97," ")</f>
        <v xml:space="preserve"> </v>
      </c>
    </row>
    <row r="34" spans="2:4" s="77" customFormat="1" ht="17.100000000000001" customHeight="1" thickBot="1">
      <c r="B34" s="80" t="s">
        <v>122</v>
      </c>
      <c r="C34" s="81" t="s">
        <v>36</v>
      </c>
      <c r="D34" s="126" t="str">
        <f>IF(Sheet1!F98&gt;0,Sheet1!F98," ")</f>
        <v xml:space="preserve"> </v>
      </c>
    </row>
    <row r="35" spans="2:4" s="77" customFormat="1" ht="17.100000000000001" customHeight="1" thickBot="1">
      <c r="B35" s="80" t="s">
        <v>140</v>
      </c>
      <c r="C35" s="81" t="s">
        <v>36</v>
      </c>
      <c r="D35" s="126" t="str">
        <f>IF(Sheet1!F99&gt;0,Sheet1!F99," ")</f>
        <v xml:space="preserve"> </v>
      </c>
    </row>
    <row r="36" spans="2:4" s="77" customFormat="1" ht="14.25" customHeight="1" thickBot="1">
      <c r="B36" s="161" t="s">
        <v>164</v>
      </c>
      <c r="C36" s="81" t="s">
        <v>36</v>
      </c>
      <c r="D36" s="126" t="str">
        <f>IF(Sheet1!F100&gt;0,Sheet1!F100," ")</f>
        <v xml:space="preserve"> </v>
      </c>
    </row>
    <row r="37" spans="2:4" s="77" customFormat="1" ht="14.25" customHeight="1" thickBot="1">
      <c r="B37" s="161" t="s">
        <v>138</v>
      </c>
      <c r="C37" s="85" t="s">
        <v>36</v>
      </c>
      <c r="D37" s="159" t="str">
        <f>IF(Sheet1!F101&gt;0,Sheet1!F101," ")</f>
        <v xml:space="preserve"> </v>
      </c>
    </row>
    <row r="38" spans="2:4" s="88" customFormat="1" ht="14.25" customHeight="1" thickBot="1">
      <c r="B38" s="161" t="s">
        <v>137</v>
      </c>
      <c r="C38" s="85" t="s">
        <v>36</v>
      </c>
      <c r="D38" s="159" t="str">
        <f>IF(Sheet1!F102&gt;0,Sheet1!F102," ")</f>
        <v xml:space="preserve"> </v>
      </c>
    </row>
    <row r="39" spans="2:4" s="77" customFormat="1" ht="27" customHeight="1" thickBot="1">
      <c r="B39" s="86" t="s">
        <v>165</v>
      </c>
      <c r="C39" s="85" t="s">
        <v>36</v>
      </c>
      <c r="D39" s="160" t="str">
        <f>IF(Sheet1!F103&gt;0,Sheet1!F103," ")</f>
        <v xml:space="preserve"> </v>
      </c>
    </row>
    <row r="40" spans="2:4" s="77" customFormat="1" ht="27" customHeight="1" thickBot="1">
      <c r="B40" s="82" t="s">
        <v>120</v>
      </c>
      <c r="C40" s="85" t="s">
        <v>36</v>
      </c>
      <c r="D40" s="126" t="str">
        <f>IF(Sheet1!F104&gt;0,Sheet1!F104," ")</f>
        <v xml:space="preserve"> </v>
      </c>
    </row>
    <row r="41" spans="2:4" s="77" customFormat="1" ht="17.100000000000001" customHeight="1" thickBot="1">
      <c r="B41" s="84" t="s">
        <v>125</v>
      </c>
      <c r="C41" s="85" t="s">
        <v>36</v>
      </c>
      <c r="D41" s="126" t="str">
        <f>IF(Sheet1!F105&gt;0,Sheet1!F105," ")</f>
        <v xml:space="preserve"> </v>
      </c>
    </row>
    <row r="42" spans="2:4" s="77" customFormat="1" ht="26.25" customHeight="1" thickBot="1">
      <c r="B42" s="82" t="s">
        <v>124</v>
      </c>
      <c r="C42" s="85" t="s">
        <v>36</v>
      </c>
      <c r="D42" s="126" t="str">
        <f>IF(Sheet1!F106&gt;0,Sheet1!F106," ")</f>
        <v xml:space="preserve"> </v>
      </c>
    </row>
    <row r="43" spans="2:4" s="77" customFormat="1" ht="17.100000000000001" customHeight="1" thickBot="1">
      <c r="B43" s="84" t="s">
        <v>53</v>
      </c>
      <c r="C43" s="85" t="s">
        <v>36</v>
      </c>
      <c r="D43" s="126" t="str">
        <f>IF(Sheet1!F107&gt;0,Sheet1!F107," ")</f>
        <v xml:space="preserve"> </v>
      </c>
    </row>
    <row r="44" spans="2:4" s="77" customFormat="1" ht="17.100000000000001" customHeight="1" thickBot="1">
      <c r="B44" s="86" t="s">
        <v>166</v>
      </c>
      <c r="C44" s="81" t="s">
        <v>36</v>
      </c>
      <c r="D44" s="125" t="str">
        <f>IF(Sheet1!F108&gt;0,Sheet1!F108," ")</f>
        <v xml:space="preserve"> </v>
      </c>
    </row>
    <row r="45" spans="2:4" s="77" customFormat="1" ht="13.5" customHeight="1" thickBot="1">
      <c r="B45" s="86" t="s">
        <v>167</v>
      </c>
      <c r="C45" s="81" t="s">
        <v>36</v>
      </c>
      <c r="D45" s="126" t="str">
        <f>IF(Sheet1!F109&gt;0,Sheet1!F109," ")</f>
        <v xml:space="preserve"> </v>
      </c>
    </row>
    <row r="46" spans="2:4" s="77" customFormat="1" ht="13.5" customHeight="1" thickBot="1">
      <c r="B46" s="80" t="s">
        <v>54</v>
      </c>
      <c r="C46" s="81" t="s">
        <v>36</v>
      </c>
      <c r="D46" s="125" t="str">
        <f>IF(Sheet1!F110&gt;0,Sheet1!F110," ")</f>
        <v xml:space="preserve"> </v>
      </c>
    </row>
    <row r="47" spans="2:4" s="77" customFormat="1" ht="16.5" customHeight="1">
      <c r="B47" s="88"/>
      <c r="C47" s="88"/>
      <c r="D47" s="88"/>
    </row>
    <row r="48" spans="2:4" s="77" customFormat="1" ht="16.5" customHeight="1">
      <c r="B48" s="88"/>
      <c r="C48" s="88"/>
      <c r="D48" s="88"/>
    </row>
    <row r="49" spans="2:4" s="77" customFormat="1">
      <c r="B49" s="88"/>
      <c r="C49" s="88"/>
      <c r="D49" s="88"/>
    </row>
    <row r="50" spans="2:4" s="77" customFormat="1">
      <c r="B50" s="88"/>
      <c r="C50" s="88"/>
      <c r="D50" s="88"/>
    </row>
    <row r="51" spans="2:4" s="77" customFormat="1">
      <c r="B51" s="243" t="s">
        <v>94</v>
      </c>
      <c r="C51" s="244"/>
      <c r="D51" s="244"/>
    </row>
    <row r="52" spans="2:4" s="77" customFormat="1" ht="13.5" thickBot="1">
      <c r="B52" s="88"/>
      <c r="C52" s="88"/>
      <c r="D52" s="88"/>
    </row>
    <row r="53" spans="2:4" s="77" customFormat="1" ht="17.100000000000001" customHeight="1" thickBot="1">
      <c r="B53" s="78" t="s">
        <v>155</v>
      </c>
      <c r="C53" s="79"/>
      <c r="D53" s="128"/>
    </row>
    <row r="54" spans="2:4" s="77" customFormat="1" ht="17.100000000000001" customHeight="1" thickBot="1">
      <c r="B54" s="80" t="s">
        <v>102</v>
      </c>
      <c r="C54" s="81" t="s">
        <v>36</v>
      </c>
      <c r="D54" s="127" t="str">
        <f>IF(Sheet1!F112&gt;0, Sheet1!F112," ")</f>
        <v xml:space="preserve"> </v>
      </c>
    </row>
    <row r="55" spans="2:4" s="77" customFormat="1" ht="17.100000000000001" customHeight="1" thickBot="1">
      <c r="B55" s="80" t="s">
        <v>126</v>
      </c>
      <c r="C55" s="81" t="s">
        <v>36</v>
      </c>
      <c r="D55" s="127" t="str">
        <f>IF(Sheet1!F113&gt;0, Sheet1!F113," ")</f>
        <v xml:space="preserve"> </v>
      </c>
    </row>
    <row r="56" spans="2:4" s="77" customFormat="1" ht="30" customHeight="1" thickBot="1">
      <c r="B56" s="82" t="s">
        <v>127</v>
      </c>
      <c r="C56" s="83" t="s">
        <v>36</v>
      </c>
      <c r="D56" s="127" t="str">
        <f>IF(Sheet1!F114&gt;0, Sheet1!F114," ")</f>
        <v xml:space="preserve"> </v>
      </c>
    </row>
    <row r="57" spans="2:4" s="77" customFormat="1" ht="30" customHeight="1" thickBot="1">
      <c r="B57" s="84" t="s">
        <v>128</v>
      </c>
      <c r="C57" s="85" t="s">
        <v>36</v>
      </c>
      <c r="D57" s="127" t="str">
        <f>IF(Sheet1!F115&gt;0, Sheet1!F115," ")</f>
        <v xml:space="preserve"> </v>
      </c>
    </row>
    <row r="58" spans="2:4" s="77" customFormat="1" ht="17.100000000000001" customHeight="1" thickBot="1">
      <c r="B58" s="86" t="s">
        <v>156</v>
      </c>
      <c r="C58" s="85" t="s">
        <v>36</v>
      </c>
      <c r="D58" s="127" t="str">
        <f>IF(Sheet1!F116&gt;0, Sheet1!F116," ")</f>
        <v xml:space="preserve"> </v>
      </c>
    </row>
    <row r="59" spans="2:4" s="77" customFormat="1" ht="32.25" customHeight="1" thickBot="1">
      <c r="B59" s="87" t="s">
        <v>179</v>
      </c>
      <c r="C59" s="81" t="s">
        <v>36</v>
      </c>
      <c r="D59" s="127" t="str">
        <f>IF(Sheet1!F117&gt;0, Sheet1!F117," ")</f>
        <v xml:space="preserve"> </v>
      </c>
    </row>
    <row r="60" spans="2:4" s="77" customFormat="1" ht="17.100000000000001" customHeight="1" thickBot="1">
      <c r="B60" s="78" t="s">
        <v>157</v>
      </c>
      <c r="C60" s="81" t="s">
        <v>36</v>
      </c>
      <c r="D60" s="127" t="str">
        <f>IF(Sheet1!F118&gt;0, Sheet1!F118," ")</f>
        <v xml:space="preserve"> </v>
      </c>
    </row>
    <row r="61" spans="2:4" s="77" customFormat="1" ht="17.100000000000001" customHeight="1" thickBot="1">
      <c r="B61" s="55" t="s">
        <v>158</v>
      </c>
      <c r="C61" s="81" t="s">
        <v>36</v>
      </c>
      <c r="D61" s="127" t="str">
        <f>IF(Sheet1!F119&gt;0, Sheet1!F119," ")</f>
        <v xml:space="preserve"> </v>
      </c>
    </row>
    <row r="62" spans="2:4" s="77" customFormat="1" ht="17.100000000000001" customHeight="1" thickBot="1">
      <c r="B62" s="86" t="s">
        <v>159</v>
      </c>
      <c r="C62" s="81" t="s">
        <v>36</v>
      </c>
      <c r="D62" s="127" t="str">
        <f>IF(Sheet1!F120&gt;0, Sheet1!F120," ")</f>
        <v xml:space="preserve"> </v>
      </c>
    </row>
    <row r="63" spans="2:4" s="88" customFormat="1" ht="17.100000000000001" customHeight="1" thickBot="1">
      <c r="B63" s="86" t="s">
        <v>176</v>
      </c>
      <c r="C63" s="81" t="s">
        <v>36</v>
      </c>
      <c r="D63" s="127" t="str">
        <f>IF(Sheet1!F121&gt;0, Sheet1!F121," ")</f>
        <v xml:space="preserve"> </v>
      </c>
    </row>
    <row r="64" spans="2:4" s="88" customFormat="1" ht="17.100000000000001" customHeight="1" thickBot="1">
      <c r="B64" s="86" t="s">
        <v>189</v>
      </c>
      <c r="C64" s="81" t="s">
        <v>36</v>
      </c>
      <c r="D64" s="127" t="str">
        <f xml:space="preserve"> IF(Sheet1!F122&gt;0, Sheet1!F122," ")</f>
        <v xml:space="preserve"> </v>
      </c>
    </row>
    <row r="65" spans="2:4" s="88" customFormat="1" ht="17.100000000000001" customHeight="1" thickBot="1">
      <c r="B65" s="86" t="s">
        <v>190</v>
      </c>
      <c r="C65" s="81" t="s">
        <v>36</v>
      </c>
      <c r="D65" s="127" t="str">
        <f xml:space="preserve"> IF(Sheet1!F123&gt;0, Sheet1!F123," ")</f>
        <v xml:space="preserve"> </v>
      </c>
    </row>
    <row r="66" spans="2:4" s="88" customFormat="1" ht="17.100000000000001" customHeight="1" thickBot="1">
      <c r="B66" s="86" t="s">
        <v>191</v>
      </c>
      <c r="C66" s="81" t="s">
        <v>36</v>
      </c>
      <c r="D66" s="127" t="str">
        <f xml:space="preserve"> IF(Sheet1!F124&gt;0, Sheet1!F124," ")</f>
        <v xml:space="preserve"> </v>
      </c>
    </row>
    <row r="67" spans="2:4" ht="17.100000000000001" customHeight="1">
      <c r="B67" s="149"/>
      <c r="C67" s="150"/>
      <c r="D67" s="151"/>
    </row>
    <row r="68" spans="2:4" ht="17.100000000000001" customHeight="1" thickBot="1">
      <c r="B68" s="57"/>
      <c r="C68" s="58"/>
      <c r="D68" s="59"/>
    </row>
    <row r="69" spans="2:4" ht="24.95" customHeight="1" thickBot="1">
      <c r="B69" s="89" t="s">
        <v>192</v>
      </c>
      <c r="C69" s="60"/>
      <c r="D69" s="61"/>
    </row>
    <row r="70" spans="2:4" ht="39.950000000000003" customHeight="1" thickBot="1">
      <c r="B70" s="257" t="s">
        <v>98</v>
      </c>
      <c r="C70" s="258"/>
      <c r="D70" s="259"/>
    </row>
    <row r="71" spans="2:4" ht="39.950000000000003" customHeight="1" thickBot="1">
      <c r="B71" s="257" t="str">
        <f>"                     ii.  Certified that I am occupying rental house and paying monthly rent of Rs."  &amp; (Sheet1!D36) &amp; " p.m."</f>
        <v xml:space="preserve">                     ii.  Certified that I am occupying rental house and paying monthly rent of Rs. p.m.</v>
      </c>
      <c r="C71" s="258"/>
      <c r="D71" s="259"/>
    </row>
    <row r="72" spans="2:4" ht="39.950000000000003" customHeight="1" thickBot="1">
      <c r="B72" s="257" t="s">
        <v>99</v>
      </c>
      <c r="C72" s="258"/>
      <c r="D72" s="259"/>
    </row>
    <row r="73" spans="2:4" ht="39.950000000000003" customHeight="1" thickBot="1">
      <c r="B73" s="257" t="s">
        <v>100</v>
      </c>
      <c r="C73" s="258"/>
      <c r="D73" s="259"/>
    </row>
    <row r="74" spans="2:4" ht="80.099999999999994" customHeight="1" thickBot="1">
      <c r="B74" s="260" t="s">
        <v>197</v>
      </c>
      <c r="C74" s="261"/>
      <c r="D74" s="262"/>
    </row>
    <row r="75" spans="2:4" ht="39.950000000000003" customHeight="1" thickBot="1">
      <c r="B75" s="257" t="s">
        <v>55</v>
      </c>
      <c r="C75" s="258"/>
      <c r="D75" s="259"/>
    </row>
    <row r="76" spans="2:4" ht="22.5" customHeight="1"/>
    <row r="77" spans="2:4">
      <c r="B77" s="157" t="str">
        <f>"                                                                                      Name                :   " &amp; UPPER(Sheet1!D14)</f>
        <v xml:space="preserve">                                                                                      Name                :   </v>
      </c>
    </row>
    <row r="78" spans="2:4" ht="24" customHeight="1">
      <c r="B78" s="157" t="s">
        <v>135</v>
      </c>
    </row>
    <row r="79" spans="2:4">
      <c r="B79" s="156" t="str">
        <f>"Date       : " &amp; (Sheet1!D41) &amp;  "                                              Designation     :   " &amp; UPPER(Sheet1!D16)</f>
        <v xml:space="preserve">Date       :                                               Designation     :   </v>
      </c>
    </row>
  </sheetData>
  <mergeCells count="12">
    <mergeCell ref="B75:D75"/>
    <mergeCell ref="B70:D70"/>
    <mergeCell ref="B71:D71"/>
    <mergeCell ref="B72:D72"/>
    <mergeCell ref="B73:D73"/>
    <mergeCell ref="B74:D74"/>
    <mergeCell ref="B51:D51"/>
    <mergeCell ref="B1:D1"/>
    <mergeCell ref="B2:D2"/>
    <mergeCell ref="B3:D3"/>
    <mergeCell ref="B4:D4"/>
    <mergeCell ref="B5:D5"/>
  </mergeCells>
  <pageMargins left="0.47" right="0.35" top="0.36" bottom="0.25" header="0.28999999999999998" footer="0.1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3"/>
  <sheetViews>
    <sheetView topLeftCell="A46" workbookViewId="0">
      <selection activeCell="B51" sqref="B51"/>
    </sheetView>
  </sheetViews>
  <sheetFormatPr defaultRowHeight="12.75"/>
  <cols>
    <col min="1" max="1" width="2.28515625" customWidth="1"/>
    <col min="2" max="2" width="17" customWidth="1"/>
    <col min="3" max="3" width="25.5703125" customWidth="1"/>
    <col min="4" max="5" width="16.85546875" customWidth="1"/>
    <col min="6" max="6" width="18.5703125" customWidth="1"/>
  </cols>
  <sheetData>
    <row r="1" spans="2:10">
      <c r="B1" s="268" t="s">
        <v>97</v>
      </c>
      <c r="C1" s="268"/>
      <c r="D1" s="268"/>
      <c r="E1" s="268"/>
      <c r="F1" s="268"/>
    </row>
    <row r="3" spans="2:10" ht="17.100000000000001" customHeight="1">
      <c r="B3" s="103" t="s">
        <v>168</v>
      </c>
      <c r="C3" s="104"/>
      <c r="D3" s="104"/>
      <c r="E3" s="104"/>
      <c r="F3" s="104"/>
      <c r="G3" s="74"/>
      <c r="H3" s="74"/>
      <c r="I3" s="74"/>
      <c r="J3" s="74"/>
    </row>
    <row r="4" spans="2:10" ht="9.9499999999999993" customHeight="1">
      <c r="B4" s="105"/>
      <c r="C4" s="104"/>
      <c r="D4" s="104"/>
      <c r="E4" s="104"/>
      <c r="F4" s="104"/>
      <c r="G4" s="74"/>
      <c r="H4" s="74"/>
      <c r="I4" s="74"/>
      <c r="J4" s="74"/>
    </row>
    <row r="5" spans="2:10" ht="17.100000000000001" customHeight="1">
      <c r="B5" s="106" t="s">
        <v>63</v>
      </c>
      <c r="C5" s="104"/>
      <c r="D5" s="104"/>
      <c r="E5" s="104"/>
      <c r="F5" s="104"/>
      <c r="G5" s="74"/>
      <c r="H5" s="74"/>
      <c r="I5" s="74"/>
      <c r="J5" s="74"/>
    </row>
    <row r="6" spans="2:10" ht="9.9499999999999993" customHeight="1" thickBot="1">
      <c r="B6" s="105"/>
      <c r="C6" s="104"/>
      <c r="D6" s="104"/>
      <c r="E6" s="104"/>
      <c r="F6" s="104"/>
      <c r="G6" s="74"/>
      <c r="H6" s="74"/>
      <c r="I6" s="74"/>
      <c r="J6" s="74"/>
    </row>
    <row r="7" spans="2:10" ht="17.100000000000001" customHeight="1">
      <c r="B7" s="263" t="s">
        <v>64</v>
      </c>
      <c r="C7" s="263" t="s">
        <v>65</v>
      </c>
      <c r="D7" s="263" t="s">
        <v>66</v>
      </c>
      <c r="E7" s="101" t="s">
        <v>67</v>
      </c>
      <c r="F7" s="101" t="s">
        <v>68</v>
      </c>
      <c r="G7" s="74"/>
      <c r="H7" s="74"/>
      <c r="I7" s="74"/>
      <c r="J7" s="74"/>
    </row>
    <row r="8" spans="2:10" ht="12" customHeight="1" thickBot="1">
      <c r="B8" s="264"/>
      <c r="C8" s="264"/>
      <c r="D8" s="264"/>
      <c r="E8" s="102" t="s">
        <v>0</v>
      </c>
      <c r="F8" s="102" t="s">
        <v>0</v>
      </c>
      <c r="G8" s="74"/>
      <c r="H8" s="74"/>
      <c r="I8" s="74"/>
      <c r="J8" s="74"/>
    </row>
    <row r="9" spans="2:10" ht="17.100000000000001" customHeight="1" thickBot="1">
      <c r="B9" s="107"/>
      <c r="C9" s="108"/>
      <c r="D9" s="108"/>
      <c r="E9" s="108"/>
      <c r="F9" s="108"/>
      <c r="G9" s="74"/>
      <c r="H9" s="74"/>
      <c r="I9" s="74"/>
      <c r="J9" s="74"/>
    </row>
    <row r="10" spans="2:10" ht="17.100000000000001" customHeight="1" thickBot="1">
      <c r="B10" s="107"/>
      <c r="C10" s="108"/>
      <c r="D10" s="108"/>
      <c r="E10" s="108"/>
      <c r="F10" s="108"/>
      <c r="G10" s="74"/>
      <c r="H10" s="74"/>
      <c r="I10" s="74"/>
      <c r="J10" s="74"/>
    </row>
    <row r="11" spans="2:10" ht="17.100000000000001" customHeight="1" thickBot="1">
      <c r="B11" s="107"/>
      <c r="C11" s="108"/>
      <c r="D11" s="108"/>
      <c r="E11" s="108"/>
      <c r="F11" s="108"/>
      <c r="G11" s="74"/>
      <c r="H11" s="74"/>
      <c r="I11" s="74"/>
      <c r="J11" s="74"/>
    </row>
    <row r="12" spans="2:10" ht="17.100000000000001" customHeight="1" thickBot="1">
      <c r="B12" s="107"/>
      <c r="C12" s="108"/>
      <c r="D12" s="108"/>
      <c r="E12" s="108"/>
      <c r="F12" s="108"/>
      <c r="G12" s="74"/>
      <c r="H12" s="74"/>
      <c r="I12" s="74"/>
      <c r="J12" s="74"/>
    </row>
    <row r="13" spans="2:10" ht="17.100000000000001" customHeight="1" thickBot="1">
      <c r="B13" s="265" t="s">
        <v>16</v>
      </c>
      <c r="C13" s="266"/>
      <c r="D13" s="266"/>
      <c r="E13" s="267"/>
      <c r="F13" s="108"/>
      <c r="G13" s="74"/>
      <c r="H13" s="74"/>
      <c r="I13" s="74"/>
      <c r="J13" s="74"/>
    </row>
    <row r="14" spans="2:10" ht="9.9499999999999993" customHeight="1">
      <c r="B14" s="105"/>
      <c r="C14" s="104"/>
      <c r="D14" s="104"/>
      <c r="E14" s="104"/>
      <c r="F14" s="104"/>
      <c r="G14" s="74"/>
      <c r="H14" s="74"/>
      <c r="I14" s="74"/>
      <c r="J14" s="74"/>
    </row>
    <row r="15" spans="2:10" ht="17.100000000000001" customHeight="1">
      <c r="B15" s="103" t="s">
        <v>69</v>
      </c>
      <c r="C15" s="104"/>
      <c r="D15" s="104"/>
      <c r="E15" s="104"/>
      <c r="F15" s="104"/>
      <c r="G15" s="74"/>
      <c r="H15" s="74"/>
      <c r="I15" s="74"/>
      <c r="J15" s="74"/>
    </row>
    <row r="16" spans="2:10" ht="9.9499999999999993" customHeight="1">
      <c r="B16" s="106"/>
      <c r="C16" s="104"/>
      <c r="D16" s="104"/>
      <c r="E16" s="104"/>
      <c r="F16" s="104"/>
      <c r="G16" s="74"/>
      <c r="H16" s="74"/>
      <c r="I16" s="74"/>
      <c r="J16" s="74"/>
    </row>
    <row r="17" spans="2:10" ht="17.100000000000001" customHeight="1">
      <c r="B17" s="106" t="s">
        <v>70</v>
      </c>
      <c r="C17" s="104"/>
      <c r="D17" s="104"/>
      <c r="E17" s="104"/>
      <c r="F17" s="104"/>
      <c r="G17" s="74"/>
      <c r="H17" s="74"/>
      <c r="I17" s="74"/>
      <c r="J17" s="74"/>
    </row>
    <row r="18" spans="2:10" ht="9.9499999999999993" customHeight="1" thickBot="1">
      <c r="B18" s="109"/>
      <c r="C18" s="104"/>
      <c r="D18" s="104"/>
      <c r="E18" s="104"/>
      <c r="F18" s="104"/>
      <c r="G18" s="74"/>
      <c r="H18" s="74"/>
      <c r="I18" s="74"/>
      <c r="J18" s="74"/>
    </row>
    <row r="19" spans="2:10" ht="17.100000000000001" customHeight="1">
      <c r="B19" s="263" t="s">
        <v>71</v>
      </c>
      <c r="C19" s="263" t="s">
        <v>65</v>
      </c>
      <c r="D19" s="263" t="s">
        <v>72</v>
      </c>
      <c r="E19" s="101" t="s">
        <v>73</v>
      </c>
      <c r="F19" s="101" t="s">
        <v>68</v>
      </c>
      <c r="G19" s="74"/>
      <c r="H19" s="74"/>
      <c r="I19" s="74"/>
      <c r="J19" s="74"/>
    </row>
    <row r="20" spans="2:10" ht="14.25" customHeight="1" thickBot="1">
      <c r="B20" s="264"/>
      <c r="C20" s="264"/>
      <c r="D20" s="264"/>
      <c r="E20" s="102" t="s">
        <v>0</v>
      </c>
      <c r="F20" s="102" t="s">
        <v>74</v>
      </c>
      <c r="G20" s="74"/>
      <c r="H20" s="74"/>
      <c r="I20" s="74"/>
      <c r="J20" s="74"/>
    </row>
    <row r="21" spans="2:10" ht="17.100000000000001" customHeight="1" thickBot="1">
      <c r="B21" s="110"/>
      <c r="C21" s="111"/>
      <c r="D21" s="111"/>
      <c r="E21" s="111"/>
      <c r="F21" s="111"/>
      <c r="G21" s="74"/>
      <c r="H21" s="74"/>
      <c r="I21" s="74"/>
      <c r="J21" s="74"/>
    </row>
    <row r="22" spans="2:10" ht="17.100000000000001" customHeight="1" thickBot="1">
      <c r="B22" s="110"/>
      <c r="C22" s="111"/>
      <c r="D22" s="111"/>
      <c r="E22" s="111"/>
      <c r="F22" s="111"/>
      <c r="G22" s="74"/>
      <c r="H22" s="74"/>
      <c r="I22" s="74"/>
      <c r="J22" s="74"/>
    </row>
    <row r="23" spans="2:10" ht="17.100000000000001" customHeight="1" thickBot="1">
      <c r="B23" s="110"/>
      <c r="C23" s="111"/>
      <c r="D23" s="111"/>
      <c r="E23" s="111"/>
      <c r="F23" s="111" t="s">
        <v>75</v>
      </c>
      <c r="G23" s="74"/>
      <c r="H23" s="74"/>
      <c r="I23" s="74"/>
      <c r="J23" s="74"/>
    </row>
    <row r="24" spans="2:10" ht="17.100000000000001" customHeight="1" thickBot="1">
      <c r="B24" s="110"/>
      <c r="C24" s="111"/>
      <c r="D24" s="111"/>
      <c r="E24" s="111"/>
      <c r="F24" s="111"/>
      <c r="G24" s="74"/>
      <c r="H24" s="74"/>
      <c r="I24" s="74"/>
      <c r="J24" s="74"/>
    </row>
    <row r="25" spans="2:10" ht="17.100000000000001" customHeight="1" thickBot="1">
      <c r="B25" s="265" t="s">
        <v>76</v>
      </c>
      <c r="C25" s="266"/>
      <c r="D25" s="266"/>
      <c r="E25" s="267"/>
      <c r="F25" s="112"/>
      <c r="G25" s="74"/>
      <c r="H25" s="74"/>
      <c r="I25" s="74"/>
      <c r="J25" s="74"/>
    </row>
    <row r="26" spans="2:10" ht="9.9499999999999993" customHeight="1">
      <c r="B26" s="113"/>
      <c r="C26" s="104"/>
      <c r="D26" s="104"/>
      <c r="E26" s="104"/>
      <c r="F26" s="104"/>
      <c r="G26" s="74"/>
      <c r="H26" s="74"/>
      <c r="I26" s="74"/>
      <c r="J26" s="74"/>
    </row>
    <row r="27" spans="2:10" ht="17.100000000000001" customHeight="1">
      <c r="B27" s="103" t="s">
        <v>77</v>
      </c>
      <c r="C27" s="104"/>
      <c r="D27" s="104"/>
      <c r="E27" s="104"/>
      <c r="F27" s="104"/>
      <c r="G27" s="74"/>
      <c r="H27" s="74"/>
      <c r="I27" s="74"/>
      <c r="J27" s="74"/>
    </row>
    <row r="28" spans="2:10" ht="9.9499999999999993" customHeight="1">
      <c r="B28" s="114"/>
      <c r="C28" s="104"/>
      <c r="D28" s="104"/>
      <c r="E28" s="104"/>
      <c r="F28" s="104"/>
      <c r="G28" s="74"/>
      <c r="H28" s="74"/>
      <c r="I28" s="74"/>
      <c r="J28" s="74"/>
    </row>
    <row r="29" spans="2:10" ht="17.100000000000001" customHeight="1">
      <c r="B29" s="106" t="s">
        <v>78</v>
      </c>
      <c r="C29" s="104"/>
      <c r="D29" s="104"/>
      <c r="E29" s="104"/>
      <c r="F29" s="104"/>
      <c r="G29" s="74"/>
      <c r="H29" s="74"/>
      <c r="I29" s="74"/>
      <c r="J29" s="74"/>
    </row>
    <row r="30" spans="2:10" ht="9.9499999999999993" customHeight="1" thickBot="1">
      <c r="B30" s="114"/>
      <c r="C30" s="104"/>
      <c r="D30" s="104"/>
      <c r="E30" s="104"/>
      <c r="F30" s="104"/>
      <c r="G30" s="74"/>
      <c r="H30" s="74"/>
      <c r="I30" s="74"/>
      <c r="J30" s="74"/>
    </row>
    <row r="31" spans="2:10" ht="17.100000000000001" customHeight="1">
      <c r="B31" s="263" t="s">
        <v>79</v>
      </c>
      <c r="C31" s="263" t="s">
        <v>80</v>
      </c>
      <c r="D31" s="263" t="s">
        <v>81</v>
      </c>
      <c r="E31" s="263" t="s">
        <v>82</v>
      </c>
      <c r="F31" s="101" t="s">
        <v>83</v>
      </c>
      <c r="G31" s="74"/>
      <c r="H31" s="74"/>
      <c r="I31" s="74"/>
      <c r="J31" s="74"/>
    </row>
    <row r="32" spans="2:10" ht="17.100000000000001" customHeight="1" thickBot="1">
      <c r="B32" s="264"/>
      <c r="C32" s="264"/>
      <c r="D32" s="264"/>
      <c r="E32" s="264"/>
      <c r="F32" s="102" t="s">
        <v>0</v>
      </c>
      <c r="G32" s="74"/>
      <c r="H32" s="74"/>
      <c r="I32" s="74"/>
      <c r="J32" s="74"/>
    </row>
    <row r="33" spans="2:10" ht="17.100000000000001" customHeight="1" thickBot="1">
      <c r="B33" s="115"/>
      <c r="C33" s="116"/>
      <c r="D33" s="116"/>
      <c r="E33" s="116"/>
      <c r="F33" s="116"/>
      <c r="G33" s="74"/>
      <c r="H33" s="74"/>
      <c r="I33" s="74"/>
      <c r="J33" s="74"/>
    </row>
    <row r="34" spans="2:10" ht="17.100000000000001" customHeight="1" thickBot="1">
      <c r="B34" s="117"/>
      <c r="C34" s="118"/>
      <c r="D34" s="118"/>
      <c r="E34" s="118"/>
      <c r="F34" s="118"/>
      <c r="G34" s="74"/>
      <c r="H34" s="74"/>
      <c r="I34" s="74"/>
      <c r="J34" s="74"/>
    </row>
    <row r="35" spans="2:10" ht="17.100000000000001" customHeight="1" thickBot="1">
      <c r="B35" s="117"/>
      <c r="C35" s="118"/>
      <c r="D35" s="118"/>
      <c r="E35" s="118"/>
      <c r="F35" s="118"/>
      <c r="G35" s="74"/>
      <c r="H35" s="74"/>
      <c r="I35" s="74"/>
      <c r="J35" s="74"/>
    </row>
    <row r="36" spans="2:10" ht="17.100000000000001" customHeight="1" thickBot="1">
      <c r="B36" s="117"/>
      <c r="C36" s="118"/>
      <c r="D36" s="118"/>
      <c r="E36" s="118"/>
      <c r="F36" s="118"/>
      <c r="G36" s="74"/>
      <c r="H36" s="74"/>
      <c r="I36" s="74"/>
      <c r="J36" s="74"/>
    </row>
    <row r="37" spans="2:10" ht="17.100000000000001" customHeight="1" thickBot="1">
      <c r="B37" s="265" t="s">
        <v>96</v>
      </c>
      <c r="C37" s="269"/>
      <c r="D37" s="269"/>
      <c r="E37" s="270"/>
      <c r="F37" s="112"/>
      <c r="G37" s="74"/>
      <c r="H37" s="74"/>
      <c r="I37" s="74"/>
      <c r="J37" s="74"/>
    </row>
    <row r="38" spans="2:10" ht="9.9499999999999993" customHeight="1">
      <c r="B38" s="119"/>
      <c r="C38" s="119"/>
      <c r="D38" s="119"/>
      <c r="E38" s="119"/>
      <c r="F38" s="120"/>
      <c r="G38" s="74"/>
      <c r="H38" s="74"/>
      <c r="I38" s="74"/>
      <c r="J38" s="74"/>
    </row>
    <row r="39" spans="2:10" ht="17.100000000000001" customHeight="1">
      <c r="B39" s="103" t="s">
        <v>169</v>
      </c>
      <c r="C39" s="104"/>
      <c r="D39" s="104"/>
      <c r="E39" s="104"/>
      <c r="F39" s="104"/>
      <c r="G39" s="74"/>
      <c r="H39" s="74"/>
      <c r="I39" s="74"/>
      <c r="J39" s="74"/>
    </row>
    <row r="40" spans="2:10" ht="9.9499999999999993" customHeight="1">
      <c r="B40" s="103"/>
      <c r="C40" s="104"/>
      <c r="D40" s="104"/>
      <c r="E40" s="104"/>
      <c r="F40" s="104"/>
      <c r="G40" s="74"/>
      <c r="H40" s="74"/>
      <c r="I40" s="74"/>
      <c r="J40" s="74"/>
    </row>
    <row r="41" spans="2:10" ht="17.100000000000001" customHeight="1">
      <c r="B41" s="106" t="s">
        <v>63</v>
      </c>
      <c r="C41" s="104"/>
      <c r="D41" s="104"/>
      <c r="E41" s="104"/>
      <c r="F41" s="104"/>
      <c r="G41" s="74"/>
      <c r="H41" s="74"/>
      <c r="I41" s="74"/>
      <c r="J41" s="74"/>
    </row>
    <row r="42" spans="2:10" ht="9.9499999999999993" customHeight="1" thickBot="1">
      <c r="B42" s="121"/>
      <c r="C42" s="104"/>
      <c r="D42" s="104"/>
      <c r="E42" s="104"/>
      <c r="F42" s="104"/>
      <c r="G42" s="74"/>
      <c r="H42" s="74"/>
      <c r="I42" s="74"/>
      <c r="J42" s="74"/>
    </row>
    <row r="43" spans="2:10" ht="17.100000000000001" customHeight="1">
      <c r="B43" s="263" t="s">
        <v>84</v>
      </c>
      <c r="C43" s="263" t="s">
        <v>85</v>
      </c>
      <c r="D43" s="263" t="s">
        <v>86</v>
      </c>
      <c r="E43" s="101" t="s">
        <v>83</v>
      </c>
      <c r="F43" s="263" t="s">
        <v>87</v>
      </c>
      <c r="G43" s="74"/>
      <c r="H43" s="74"/>
      <c r="I43" s="74"/>
      <c r="J43" s="74"/>
    </row>
    <row r="44" spans="2:10" ht="17.100000000000001" customHeight="1" thickBot="1">
      <c r="B44" s="264"/>
      <c r="C44" s="264"/>
      <c r="D44" s="264"/>
      <c r="E44" s="102" t="s">
        <v>0</v>
      </c>
      <c r="F44" s="264"/>
      <c r="G44" s="74"/>
      <c r="H44" s="74"/>
      <c r="I44" s="74"/>
      <c r="J44" s="74"/>
    </row>
    <row r="45" spans="2:10" ht="17.100000000000001" customHeight="1" thickBot="1">
      <c r="B45" s="117"/>
      <c r="C45" s="118"/>
      <c r="D45" s="118"/>
      <c r="E45" s="118"/>
      <c r="F45" s="118"/>
      <c r="G45" s="74"/>
      <c r="H45" s="74"/>
      <c r="I45" s="74"/>
      <c r="J45" s="74"/>
    </row>
    <row r="46" spans="2:10" ht="17.100000000000001" customHeight="1" thickBot="1">
      <c r="B46" s="117"/>
      <c r="C46" s="118"/>
      <c r="D46" s="118"/>
      <c r="E46" s="118"/>
      <c r="F46" s="118"/>
      <c r="G46" s="74"/>
      <c r="H46" s="74"/>
      <c r="I46" s="74"/>
      <c r="J46" s="74"/>
    </row>
    <row r="47" spans="2:10" ht="17.100000000000001" customHeight="1" thickBot="1">
      <c r="B47" s="117"/>
      <c r="C47" s="118"/>
      <c r="D47" s="118"/>
      <c r="E47" s="118"/>
      <c r="F47" s="118"/>
      <c r="G47" s="74"/>
      <c r="H47" s="74"/>
      <c r="I47" s="74"/>
      <c r="J47" s="74"/>
    </row>
    <row r="48" spans="2:10" ht="17.100000000000001" customHeight="1" thickBot="1">
      <c r="B48" s="117"/>
      <c r="C48" s="118"/>
      <c r="D48" s="118"/>
      <c r="E48" s="118"/>
      <c r="F48" s="118"/>
      <c r="G48" s="74"/>
      <c r="H48" s="74"/>
      <c r="I48" s="74"/>
      <c r="J48" s="74"/>
    </row>
    <row r="49" spans="2:10" ht="17.100000000000001" customHeight="1" thickBot="1">
      <c r="B49" s="265" t="s">
        <v>16</v>
      </c>
      <c r="C49" s="266"/>
      <c r="D49" s="266"/>
      <c r="E49" s="267"/>
      <c r="F49" s="118"/>
      <c r="G49" s="74"/>
      <c r="H49" s="74"/>
      <c r="I49" s="74"/>
      <c r="J49" s="74"/>
    </row>
    <row r="50" spans="2:10" ht="9.9499999999999993" customHeight="1">
      <c r="B50" s="104"/>
      <c r="C50" s="104"/>
      <c r="D50" s="104"/>
      <c r="E50" s="104"/>
      <c r="F50" s="104"/>
      <c r="G50" s="74"/>
      <c r="I50" s="73" t="s">
        <v>88</v>
      </c>
      <c r="J50" s="74"/>
    </row>
    <row r="51" spans="2:10" ht="17.100000000000001" customHeight="1">
      <c r="B51" s="157" t="str">
        <f>"                                                                                                                   Name                  : " &amp; UPPER(Sheet1!D14)</f>
        <v xml:space="preserve">                                                                                                                   Name                  : </v>
      </c>
      <c r="C51" s="104"/>
      <c r="D51" s="121"/>
      <c r="E51" s="121"/>
      <c r="F51" s="104"/>
      <c r="G51" s="74"/>
      <c r="I51" s="74"/>
      <c r="J51" s="73" t="s">
        <v>88</v>
      </c>
    </row>
    <row r="52" spans="2:10" ht="17.100000000000001" customHeight="1">
      <c r="B52" s="157" t="s">
        <v>134</v>
      </c>
      <c r="C52" s="121"/>
      <c r="D52" s="121"/>
      <c r="E52" s="121"/>
      <c r="F52" s="104"/>
      <c r="G52" s="74"/>
      <c r="H52" s="74"/>
      <c r="I52" s="74"/>
      <c r="J52" s="74"/>
    </row>
    <row r="53" spans="2:10" ht="17.100000000000001" customHeight="1">
      <c r="B53" s="156" t="str">
        <f>"Date       : " &amp; (Sheet1!D41) &amp;  "                                                                            Designation       :   " &amp; UPPER(Sheet1!D16)</f>
        <v xml:space="preserve">Date       :                                                                             Designation       :   </v>
      </c>
      <c r="C53" s="88"/>
      <c r="D53" s="121"/>
      <c r="E53" s="122"/>
      <c r="F53" s="88"/>
    </row>
  </sheetData>
  <mergeCells count="19">
    <mergeCell ref="B1:F1"/>
    <mergeCell ref="B37:E37"/>
    <mergeCell ref="B7:B8"/>
    <mergeCell ref="C7:C8"/>
    <mergeCell ref="D7:D8"/>
    <mergeCell ref="B13:E13"/>
    <mergeCell ref="B19:B20"/>
    <mergeCell ref="C19:C20"/>
    <mergeCell ref="D19:D20"/>
    <mergeCell ref="B25:E25"/>
    <mergeCell ref="B31:B32"/>
    <mergeCell ref="C31:C32"/>
    <mergeCell ref="D31:D32"/>
    <mergeCell ref="E31:E32"/>
    <mergeCell ref="B43:B44"/>
    <mergeCell ref="C43:C44"/>
    <mergeCell ref="D43:D44"/>
    <mergeCell ref="F43:F44"/>
    <mergeCell ref="B49:E49"/>
  </mergeCells>
  <pageMargins left="0.45" right="0.26" top="0.42" bottom="0.37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30"/>
  <sheetViews>
    <sheetView topLeftCell="A13" workbookViewId="0">
      <selection activeCell="X13" sqref="X13"/>
    </sheetView>
  </sheetViews>
  <sheetFormatPr defaultRowHeight="12.75"/>
  <cols>
    <col min="1" max="1" width="1.85546875" customWidth="1"/>
    <col min="2" max="2" width="14.7109375" style="50" customWidth="1"/>
    <col min="3" max="3" width="9.140625" customWidth="1"/>
    <col min="4" max="5" width="7" customWidth="1"/>
    <col min="6" max="6" width="7.140625" customWidth="1"/>
    <col min="7" max="7" width="6.140625" customWidth="1"/>
    <col min="8" max="8" width="6.42578125" customWidth="1"/>
    <col min="9" max="9" width="8.28515625" customWidth="1"/>
    <col min="10" max="10" width="7.85546875" customWidth="1"/>
    <col min="11" max="13" width="6.85546875" customWidth="1"/>
    <col min="14" max="14" width="5.7109375" customWidth="1"/>
    <col min="15" max="16" width="6.5703125" customWidth="1"/>
    <col min="17" max="17" width="7.7109375" customWidth="1"/>
    <col min="18" max="18" width="6.42578125" customWidth="1"/>
    <col min="19" max="19" width="6" customWidth="1"/>
    <col min="20" max="20" width="10" customWidth="1"/>
  </cols>
  <sheetData>
    <row r="1" spans="2:20" ht="19.5" customHeight="1" thickBot="1">
      <c r="B1" s="281" t="s">
        <v>90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</row>
    <row r="2" spans="2:20" ht="20.100000000000001" customHeight="1">
      <c r="B2" s="272" t="s">
        <v>89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4"/>
    </row>
    <row r="3" spans="2:20" ht="18" customHeight="1">
      <c r="B3" s="275" t="s">
        <v>178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7"/>
    </row>
    <row r="4" spans="2:20" ht="20.25" customHeight="1" thickBot="1">
      <c r="B4" s="278" t="str">
        <f xml:space="preserve"> "NAME :   "  &amp; UPPER(Sheet1!D14) &amp; "                                        DESIGNATION   : " &amp; UPPER(Sheet1!D16 ) &amp; "                         DEPARTMENT : "  &amp; UPPER(Sheet1!D17)</f>
        <v xml:space="preserve">NAME :                                           DESIGNATION   :                          DEPARTMENT : 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80"/>
    </row>
    <row r="5" spans="2:20" ht="17.25" customHeight="1" thickBot="1">
      <c r="B5" s="123"/>
      <c r="C5" s="287" t="s">
        <v>91</v>
      </c>
      <c r="D5" s="288"/>
      <c r="E5" s="288"/>
      <c r="F5" s="288"/>
      <c r="G5" s="288"/>
      <c r="H5" s="288"/>
      <c r="I5" s="289"/>
      <c r="J5" s="288" t="s">
        <v>8</v>
      </c>
      <c r="K5" s="288"/>
      <c r="L5" s="288"/>
      <c r="M5" s="288"/>
      <c r="N5" s="288"/>
      <c r="O5" s="288"/>
      <c r="P5" s="288"/>
      <c r="Q5" s="288"/>
      <c r="R5" s="288"/>
      <c r="S5" s="290"/>
      <c r="T5" s="274" t="s">
        <v>186</v>
      </c>
    </row>
    <row r="6" spans="2:20" ht="13.5" customHeight="1" thickBot="1">
      <c r="B6" s="283" t="s">
        <v>1</v>
      </c>
      <c r="C6" s="230" t="s">
        <v>2</v>
      </c>
      <c r="D6" s="230" t="s">
        <v>3</v>
      </c>
      <c r="E6" s="230" t="s">
        <v>4</v>
      </c>
      <c r="F6" s="230" t="s">
        <v>5</v>
      </c>
      <c r="G6" s="230" t="s">
        <v>6</v>
      </c>
      <c r="H6" s="240" t="s">
        <v>61</v>
      </c>
      <c r="I6" s="240" t="s">
        <v>7</v>
      </c>
      <c r="J6" s="240" t="s">
        <v>9</v>
      </c>
      <c r="K6" s="240" t="s">
        <v>22</v>
      </c>
      <c r="L6" s="240" t="s">
        <v>20</v>
      </c>
      <c r="M6" s="240" t="s">
        <v>21</v>
      </c>
      <c r="N6" s="240" t="s">
        <v>19</v>
      </c>
      <c r="O6" s="240" t="s">
        <v>10</v>
      </c>
      <c r="P6" s="240" t="s">
        <v>11</v>
      </c>
      <c r="Q6" s="240" t="s">
        <v>12</v>
      </c>
      <c r="R6" s="240" t="s">
        <v>23</v>
      </c>
      <c r="S6" s="240" t="s">
        <v>13</v>
      </c>
      <c r="T6" s="277"/>
    </row>
    <row r="7" spans="2:20" ht="18.75" customHeight="1">
      <c r="B7" s="284"/>
      <c r="C7" s="282"/>
      <c r="D7" s="282"/>
      <c r="E7" s="282"/>
      <c r="F7" s="282"/>
      <c r="G7" s="282"/>
      <c r="H7" s="286"/>
      <c r="I7" s="271"/>
      <c r="J7" s="286"/>
      <c r="K7" s="271"/>
      <c r="L7" s="271"/>
      <c r="M7" s="271"/>
      <c r="N7" s="271"/>
      <c r="O7" s="271"/>
      <c r="P7" s="271"/>
      <c r="Q7" s="271"/>
      <c r="R7" s="271"/>
      <c r="S7" s="271"/>
      <c r="T7" s="277"/>
    </row>
    <row r="8" spans="2:20" ht="13.5" thickBot="1">
      <c r="B8" s="285"/>
      <c r="C8" s="75" t="s">
        <v>0</v>
      </c>
      <c r="D8" s="75" t="s">
        <v>0</v>
      </c>
      <c r="E8" s="75" t="s">
        <v>0</v>
      </c>
      <c r="F8" s="75" t="s">
        <v>0</v>
      </c>
      <c r="G8" s="75" t="s">
        <v>0</v>
      </c>
      <c r="H8" s="75" t="s">
        <v>0</v>
      </c>
      <c r="I8" s="75" t="s">
        <v>0</v>
      </c>
      <c r="J8" s="75" t="s">
        <v>0</v>
      </c>
      <c r="K8" s="75" t="s">
        <v>0</v>
      </c>
      <c r="L8" s="75" t="s">
        <v>0</v>
      </c>
      <c r="M8" s="75" t="s">
        <v>0</v>
      </c>
      <c r="N8" s="75" t="s">
        <v>0</v>
      </c>
      <c r="O8" s="75" t="s">
        <v>0</v>
      </c>
      <c r="P8" s="75" t="s">
        <v>0</v>
      </c>
      <c r="Q8" s="75" t="s">
        <v>0</v>
      </c>
      <c r="R8" s="75" t="s">
        <v>0</v>
      </c>
      <c r="S8" s="205" t="s">
        <v>0</v>
      </c>
      <c r="T8" s="205" t="s">
        <v>0</v>
      </c>
    </row>
    <row r="9" spans="2:20" s="88" customFormat="1" ht="18" customHeight="1" thickBot="1">
      <c r="B9" s="90">
        <v>43525</v>
      </c>
      <c r="C9" s="129" t="str">
        <f>IF(Sheet1!D46&gt;0,Sheet1!D46," ")</f>
        <v xml:space="preserve"> </v>
      </c>
      <c r="D9" s="130" t="str">
        <f>IF(Sheet1!E46&gt;0,Sheet1!E46," ")</f>
        <v xml:space="preserve"> </v>
      </c>
      <c r="E9" s="130" t="str">
        <f>IF(Sheet1!F46&gt;0,Sheet1!F46," ")</f>
        <v xml:space="preserve"> </v>
      </c>
      <c r="F9" s="130" t="str">
        <f>IF(Sheet1!G46&gt;0,Sheet1!G46," ")</f>
        <v xml:space="preserve"> </v>
      </c>
      <c r="G9" s="130" t="str">
        <f>IF(Sheet1!H46&gt;0,Sheet1!H46," ")</f>
        <v xml:space="preserve"> </v>
      </c>
      <c r="H9" s="130" t="str">
        <f>IF(Sheet1!I46&gt;0,Sheet1!I46," ")</f>
        <v xml:space="preserve"> </v>
      </c>
      <c r="I9" s="131" t="str">
        <f>IF(Sheet1!J46&gt;0,Sheet1!J46," ")</f>
        <v xml:space="preserve"> </v>
      </c>
      <c r="J9" s="129" t="str">
        <f>IF(Sheet1!K46&gt;0,Sheet1!K46," ")</f>
        <v xml:space="preserve"> </v>
      </c>
      <c r="K9" s="130" t="str">
        <f>IF(Sheet1!L46&gt;0,Sheet1!L46," ")</f>
        <v xml:space="preserve"> </v>
      </c>
      <c r="L9" s="130" t="str">
        <f>IF(Sheet1!M46&gt;0,Sheet1!M46," ")</f>
        <v xml:space="preserve"> </v>
      </c>
      <c r="M9" s="130" t="str">
        <f>IF(Sheet1!N46&gt;0,Sheet1!N46," ")</f>
        <v xml:space="preserve"> </v>
      </c>
      <c r="N9" s="130" t="str">
        <f>IF(Sheet1!O46&gt;0,Sheet1!O46," ")</f>
        <v xml:space="preserve"> </v>
      </c>
      <c r="O9" s="130" t="str">
        <f>IF(Sheet1!P46&gt;0,Sheet1!P46," ")</f>
        <v xml:space="preserve"> </v>
      </c>
      <c r="P9" s="130" t="str">
        <f>IF(Sheet1!Q46&gt;0,Sheet1!Q46," ")</f>
        <v xml:space="preserve"> </v>
      </c>
      <c r="Q9" s="130" t="str">
        <f>IF(Sheet1!R46&gt;0,Sheet1!R46," ")</f>
        <v xml:space="preserve"> </v>
      </c>
      <c r="R9" s="130" t="str">
        <f>IF(Sheet1!S46&gt;0,Sheet1!S46," ")</f>
        <v xml:space="preserve"> </v>
      </c>
      <c r="S9" s="133" t="str">
        <f>IF(Sheet1!T46&gt;0,Sheet1!T46," ")</f>
        <v xml:space="preserve"> </v>
      </c>
      <c r="T9" s="131" t="str">
        <f>IF(Sheet1!U46&gt;0,Sheet1!U46," ")</f>
        <v xml:space="preserve"> </v>
      </c>
    </row>
    <row r="10" spans="2:20" s="88" customFormat="1" ht="18" customHeight="1" thickBot="1">
      <c r="B10" s="90">
        <v>43556</v>
      </c>
      <c r="C10" s="132" t="str">
        <f>IF(Sheet1!D47&gt;0,Sheet1!D47," ")</f>
        <v xml:space="preserve"> </v>
      </c>
      <c r="D10" s="133" t="str">
        <f>IF(Sheet1!E47&gt;0,Sheet1!E47," ")</f>
        <v xml:space="preserve"> </v>
      </c>
      <c r="E10" s="133" t="str">
        <f>IF(Sheet1!F47&gt;0,Sheet1!F47," ")</f>
        <v xml:space="preserve"> </v>
      </c>
      <c r="F10" s="133" t="str">
        <f>IF(Sheet1!G47&gt;0,Sheet1!G47," ")</f>
        <v xml:space="preserve"> </v>
      </c>
      <c r="G10" s="133" t="str">
        <f>IF(Sheet1!H47&gt;0,Sheet1!H47," ")</f>
        <v xml:space="preserve"> </v>
      </c>
      <c r="H10" s="133" t="str">
        <f>IF(Sheet1!I47&gt;0,Sheet1!I47," ")</f>
        <v xml:space="preserve"> </v>
      </c>
      <c r="I10" s="134" t="str">
        <f>IF(Sheet1!J47&gt;0,Sheet1!J47," ")</f>
        <v xml:space="preserve"> </v>
      </c>
      <c r="J10" s="132" t="str">
        <f>IF(Sheet1!K47&gt;0,Sheet1!K47," ")</f>
        <v xml:space="preserve"> </v>
      </c>
      <c r="K10" s="133" t="str">
        <f>IF(Sheet1!L47&gt;0,Sheet1!L47," ")</f>
        <v xml:space="preserve"> </v>
      </c>
      <c r="L10" s="133" t="str">
        <f>IF(Sheet1!M47&gt;0,Sheet1!M47," ")</f>
        <v xml:space="preserve"> </v>
      </c>
      <c r="M10" s="133" t="str">
        <f>IF(Sheet1!N47&gt;0,Sheet1!N47," ")</f>
        <v xml:space="preserve"> </v>
      </c>
      <c r="N10" s="133" t="str">
        <f>IF(Sheet1!O47&gt;0,Sheet1!O47," ")</f>
        <v xml:space="preserve"> </v>
      </c>
      <c r="O10" s="133" t="str">
        <f>IF(Sheet1!P47&gt;0,Sheet1!P47," ")</f>
        <v xml:space="preserve"> </v>
      </c>
      <c r="P10" s="133" t="str">
        <f>IF(Sheet1!Q47&gt;0,Sheet1!Q47," ")</f>
        <v xml:space="preserve"> </v>
      </c>
      <c r="Q10" s="133" t="str">
        <f>IF(Sheet1!R47&gt;0,Sheet1!R47," ")</f>
        <v xml:space="preserve"> </v>
      </c>
      <c r="R10" s="133" t="str">
        <f>IF(Sheet1!S47&gt;0,Sheet1!S47," ")</f>
        <v xml:space="preserve"> </v>
      </c>
      <c r="S10" s="133" t="str">
        <f>IF(Sheet1!T47&gt;0,Sheet1!T47," ")</f>
        <v xml:space="preserve"> </v>
      </c>
      <c r="T10" s="134" t="str">
        <f>IF(Sheet1!U47&gt;0,Sheet1!U47," ")</f>
        <v xml:space="preserve"> </v>
      </c>
    </row>
    <row r="11" spans="2:20" s="88" customFormat="1" ht="18" customHeight="1" thickBot="1">
      <c r="B11" s="90">
        <v>43586</v>
      </c>
      <c r="C11" s="132" t="str">
        <f>IF(Sheet1!D48&gt;0,Sheet1!D48," ")</f>
        <v xml:space="preserve"> </v>
      </c>
      <c r="D11" s="133" t="str">
        <f>IF(Sheet1!E48&gt;0,Sheet1!E48," ")</f>
        <v xml:space="preserve"> </v>
      </c>
      <c r="E11" s="133" t="str">
        <f>IF(Sheet1!F48&gt;0,Sheet1!F48," ")</f>
        <v xml:space="preserve"> </v>
      </c>
      <c r="F11" s="133" t="str">
        <f>IF(Sheet1!G48&gt;0,Sheet1!G48," ")</f>
        <v xml:space="preserve"> </v>
      </c>
      <c r="G11" s="133" t="str">
        <f>IF(Sheet1!H48&gt;0,Sheet1!H48," ")</f>
        <v xml:space="preserve"> </v>
      </c>
      <c r="H11" s="133" t="str">
        <f>IF(Sheet1!I48&gt;0,Sheet1!I48," ")</f>
        <v xml:space="preserve"> </v>
      </c>
      <c r="I11" s="134" t="str">
        <f>IF(Sheet1!J48&gt;0,Sheet1!J48," ")</f>
        <v xml:space="preserve"> </v>
      </c>
      <c r="J11" s="132" t="str">
        <f>IF(Sheet1!K48&gt;0,Sheet1!K48," ")</f>
        <v xml:space="preserve"> </v>
      </c>
      <c r="K11" s="133" t="str">
        <f>IF(Sheet1!L48&gt;0,Sheet1!L48," ")</f>
        <v xml:space="preserve"> </v>
      </c>
      <c r="L11" s="133" t="str">
        <f>IF(Sheet1!M48&gt;0,Sheet1!M48," ")</f>
        <v xml:space="preserve"> </v>
      </c>
      <c r="M11" s="133" t="str">
        <f>IF(Sheet1!N48&gt;0,Sheet1!N48," ")</f>
        <v xml:space="preserve"> </v>
      </c>
      <c r="N11" s="133" t="str">
        <f>IF(Sheet1!O48&gt;0,Sheet1!O48," ")</f>
        <v xml:space="preserve"> </v>
      </c>
      <c r="O11" s="133" t="str">
        <f>IF(Sheet1!P48&gt;0,Sheet1!P48," ")</f>
        <v xml:space="preserve"> </v>
      </c>
      <c r="P11" s="133" t="str">
        <f>IF(Sheet1!Q48&gt;0,Sheet1!Q48," ")</f>
        <v xml:space="preserve"> </v>
      </c>
      <c r="Q11" s="133" t="str">
        <f>IF(Sheet1!R48&gt;0,Sheet1!R48," ")</f>
        <v xml:space="preserve"> </v>
      </c>
      <c r="R11" s="133" t="str">
        <f>IF(Sheet1!S48&gt;0,Sheet1!S48," ")</f>
        <v xml:space="preserve"> </v>
      </c>
      <c r="S11" s="133" t="str">
        <f>IF(Sheet1!T48&gt;0,Sheet1!T48," ")</f>
        <v xml:space="preserve"> </v>
      </c>
      <c r="T11" s="134" t="str">
        <f>IF(Sheet1!U48&gt;0,Sheet1!U48," ")</f>
        <v xml:space="preserve"> </v>
      </c>
    </row>
    <row r="12" spans="2:20" s="88" customFormat="1" ht="18" customHeight="1" thickBot="1">
      <c r="B12" s="90">
        <v>43617</v>
      </c>
      <c r="C12" s="132" t="str">
        <f>IF(Sheet1!D49&gt;0,Sheet1!D49," ")</f>
        <v xml:space="preserve"> </v>
      </c>
      <c r="D12" s="133" t="str">
        <f>IF(Sheet1!E49&gt;0,Sheet1!E49," ")</f>
        <v xml:space="preserve"> </v>
      </c>
      <c r="E12" s="133" t="str">
        <f>IF(Sheet1!F49&gt;0,Sheet1!F49," ")</f>
        <v xml:space="preserve"> </v>
      </c>
      <c r="F12" s="133" t="str">
        <f>IF(Sheet1!G49&gt;0,Sheet1!G49," ")</f>
        <v xml:space="preserve"> </v>
      </c>
      <c r="G12" s="133" t="str">
        <f>IF(Sheet1!H49&gt;0,Sheet1!H49," ")</f>
        <v xml:space="preserve"> </v>
      </c>
      <c r="H12" s="133" t="str">
        <f>IF(Sheet1!I49&gt;0,Sheet1!I49," ")</f>
        <v xml:space="preserve"> </v>
      </c>
      <c r="I12" s="134" t="str">
        <f>IF(Sheet1!J49&gt;0,Sheet1!J49," ")</f>
        <v xml:space="preserve"> </v>
      </c>
      <c r="J12" s="132" t="str">
        <f>IF(Sheet1!K49&gt;0,Sheet1!K49," ")</f>
        <v xml:space="preserve"> </v>
      </c>
      <c r="K12" s="133" t="str">
        <f>IF(Sheet1!L49&gt;0,Sheet1!L49," ")</f>
        <v xml:space="preserve"> </v>
      </c>
      <c r="L12" s="133" t="str">
        <f>IF(Sheet1!M49&gt;0,Sheet1!M49," ")</f>
        <v xml:space="preserve"> </v>
      </c>
      <c r="M12" s="133" t="str">
        <f>IF(Sheet1!N49&gt;0,Sheet1!N49," ")</f>
        <v xml:space="preserve"> </v>
      </c>
      <c r="N12" s="133" t="str">
        <f>IF(Sheet1!O49&gt;0,Sheet1!O49," ")</f>
        <v xml:space="preserve"> </v>
      </c>
      <c r="O12" s="133" t="str">
        <f>IF(Sheet1!P49&gt;0,Sheet1!P49," ")</f>
        <v xml:space="preserve"> </v>
      </c>
      <c r="P12" s="133" t="str">
        <f>IF(Sheet1!Q49&gt;0,Sheet1!Q49," ")</f>
        <v xml:space="preserve"> </v>
      </c>
      <c r="Q12" s="133" t="str">
        <f>IF(Sheet1!R49&gt;0,Sheet1!R49," ")</f>
        <v xml:space="preserve"> </v>
      </c>
      <c r="R12" s="133" t="str">
        <f>IF(Sheet1!S49&gt;0,Sheet1!S49," ")</f>
        <v xml:space="preserve"> </v>
      </c>
      <c r="S12" s="133" t="str">
        <f>IF(Sheet1!T49&gt;0,Sheet1!T49," ")</f>
        <v xml:space="preserve"> </v>
      </c>
      <c r="T12" s="134" t="str">
        <f>IF(Sheet1!U49&gt;0,Sheet1!U49," ")</f>
        <v xml:space="preserve"> </v>
      </c>
    </row>
    <row r="13" spans="2:20" s="88" customFormat="1" ht="18" customHeight="1" thickBot="1">
      <c r="B13" s="90">
        <v>43647</v>
      </c>
      <c r="C13" s="132" t="str">
        <f>IF(Sheet1!D50&gt;0,Sheet1!D50," ")</f>
        <v xml:space="preserve"> </v>
      </c>
      <c r="D13" s="133" t="str">
        <f>IF(Sheet1!E50&gt;0,Sheet1!E50," ")</f>
        <v xml:space="preserve"> </v>
      </c>
      <c r="E13" s="133" t="str">
        <f>IF(Sheet1!F50&gt;0,Sheet1!F50," ")</f>
        <v xml:space="preserve"> </v>
      </c>
      <c r="F13" s="133" t="str">
        <f>IF(Sheet1!G50&gt;0,Sheet1!G50," ")</f>
        <v xml:space="preserve"> </v>
      </c>
      <c r="G13" s="133" t="str">
        <f>IF(Sheet1!H50&gt;0,Sheet1!H50," ")</f>
        <v xml:space="preserve"> </v>
      </c>
      <c r="H13" s="133" t="str">
        <f>IF(Sheet1!I50&gt;0,Sheet1!I50," ")</f>
        <v xml:space="preserve"> </v>
      </c>
      <c r="I13" s="134" t="str">
        <f>IF(Sheet1!J50&gt;0,Sheet1!J50," ")</f>
        <v xml:space="preserve"> </v>
      </c>
      <c r="J13" s="132" t="str">
        <f>IF(Sheet1!K50&gt;0,Sheet1!K50," ")</f>
        <v xml:space="preserve"> </v>
      </c>
      <c r="K13" s="133" t="str">
        <f>IF(Sheet1!L50&gt;0,Sheet1!L50," ")</f>
        <v xml:space="preserve"> </v>
      </c>
      <c r="L13" s="133" t="str">
        <f>IF(Sheet1!M50&gt;0,Sheet1!M50," ")</f>
        <v xml:space="preserve"> </v>
      </c>
      <c r="M13" s="133" t="str">
        <f>IF(Sheet1!N50&gt;0,Sheet1!N50," ")</f>
        <v xml:space="preserve"> </v>
      </c>
      <c r="N13" s="133" t="str">
        <f>IF(Sheet1!O50&gt;0,Sheet1!O50," ")</f>
        <v xml:space="preserve"> </v>
      </c>
      <c r="O13" s="133" t="str">
        <f>IF(Sheet1!P50&gt;0,Sheet1!P50," ")</f>
        <v xml:space="preserve"> </v>
      </c>
      <c r="P13" s="133" t="str">
        <f>IF(Sheet1!Q50&gt;0,Sheet1!Q50," ")</f>
        <v xml:space="preserve"> </v>
      </c>
      <c r="Q13" s="133" t="str">
        <f>IF(Sheet1!R50&gt;0,Sheet1!R50," ")</f>
        <v xml:space="preserve"> </v>
      </c>
      <c r="R13" s="133" t="str">
        <f>IF(Sheet1!S50&gt;0,Sheet1!S50," ")</f>
        <v xml:space="preserve"> </v>
      </c>
      <c r="S13" s="133" t="str">
        <f>IF(Sheet1!T50&gt;0,Sheet1!T50," ")</f>
        <v xml:space="preserve"> </v>
      </c>
      <c r="T13" s="134" t="str">
        <f>IF(Sheet1!U50&gt;0,Sheet1!U50," ")</f>
        <v xml:space="preserve"> </v>
      </c>
    </row>
    <row r="14" spans="2:20" s="88" customFormat="1" ht="18" customHeight="1" thickBot="1">
      <c r="B14" s="90">
        <v>43678</v>
      </c>
      <c r="C14" s="132" t="str">
        <f>IF(Sheet1!D51&gt;0,Sheet1!D51," ")</f>
        <v xml:space="preserve"> </v>
      </c>
      <c r="D14" s="133" t="str">
        <f>IF(Sheet1!E51&gt;0,Sheet1!E51," ")</f>
        <v xml:space="preserve"> </v>
      </c>
      <c r="E14" s="133" t="str">
        <f>IF(Sheet1!F51&gt;0,Sheet1!F51," ")</f>
        <v xml:space="preserve"> </v>
      </c>
      <c r="F14" s="133" t="str">
        <f>IF(Sheet1!G51&gt;0,Sheet1!G51," ")</f>
        <v xml:space="preserve"> </v>
      </c>
      <c r="G14" s="133" t="str">
        <f>IF(Sheet1!H51&gt;0,Sheet1!H51," ")</f>
        <v xml:space="preserve"> </v>
      </c>
      <c r="H14" s="133" t="str">
        <f>IF(Sheet1!I51&gt;0,Sheet1!I51," ")</f>
        <v xml:space="preserve"> </v>
      </c>
      <c r="I14" s="134" t="str">
        <f>IF(Sheet1!J51&gt;0,Sheet1!J51," ")</f>
        <v xml:space="preserve"> </v>
      </c>
      <c r="J14" s="132" t="str">
        <f>IF(Sheet1!K51&gt;0,Sheet1!K51," ")</f>
        <v xml:space="preserve"> </v>
      </c>
      <c r="K14" s="133" t="str">
        <f>IF(Sheet1!L51&gt;0,Sheet1!L51," ")</f>
        <v xml:space="preserve"> </v>
      </c>
      <c r="L14" s="133" t="str">
        <f>IF(Sheet1!M51&gt;0,Sheet1!M51," ")</f>
        <v xml:space="preserve"> </v>
      </c>
      <c r="M14" s="133" t="str">
        <f>IF(Sheet1!N51&gt;0,Sheet1!N51," ")</f>
        <v xml:space="preserve"> </v>
      </c>
      <c r="N14" s="133" t="str">
        <f>IF(Sheet1!O51&gt;0,Sheet1!O51," ")</f>
        <v xml:space="preserve"> </v>
      </c>
      <c r="O14" s="133" t="str">
        <f>IF(Sheet1!P51&gt;0,Sheet1!P51," ")</f>
        <v xml:space="preserve"> </v>
      </c>
      <c r="P14" s="133" t="str">
        <f>IF(Sheet1!Q51&gt;0,Sheet1!Q51," ")</f>
        <v xml:space="preserve"> </v>
      </c>
      <c r="Q14" s="133" t="str">
        <f>IF(Sheet1!R51&gt;0,Sheet1!R51," ")</f>
        <v xml:space="preserve"> </v>
      </c>
      <c r="R14" s="133" t="str">
        <f>IF(Sheet1!S51&gt;0,Sheet1!S51," ")</f>
        <v xml:space="preserve"> </v>
      </c>
      <c r="S14" s="133" t="str">
        <f>IF(Sheet1!T51&gt;0,Sheet1!T51," ")</f>
        <v xml:space="preserve"> </v>
      </c>
      <c r="T14" s="134" t="str">
        <f>IF(Sheet1!U51&gt;0,Sheet1!U51," ")</f>
        <v xml:space="preserve"> </v>
      </c>
    </row>
    <row r="15" spans="2:20" s="88" customFormat="1" ht="18" customHeight="1" thickBot="1">
      <c r="B15" s="90">
        <v>43709</v>
      </c>
      <c r="C15" s="132" t="str">
        <f>IF(Sheet1!D52&gt;0,Sheet1!D52," ")</f>
        <v xml:space="preserve"> </v>
      </c>
      <c r="D15" s="133" t="str">
        <f>IF(Sheet1!E52&gt;0,Sheet1!E52," ")</f>
        <v xml:space="preserve"> </v>
      </c>
      <c r="E15" s="133" t="str">
        <f>IF(Sheet1!F52&gt;0,Sheet1!F52," ")</f>
        <v xml:space="preserve"> </v>
      </c>
      <c r="F15" s="133" t="str">
        <f>IF(Sheet1!G52&gt;0,Sheet1!G52," ")</f>
        <v xml:space="preserve"> </v>
      </c>
      <c r="G15" s="133" t="str">
        <f>IF(Sheet1!H52&gt;0,Sheet1!H52," ")</f>
        <v xml:space="preserve"> </v>
      </c>
      <c r="H15" s="133" t="str">
        <f>IF(Sheet1!I52&gt;0,Sheet1!I52," ")</f>
        <v xml:space="preserve"> </v>
      </c>
      <c r="I15" s="134" t="str">
        <f>IF(Sheet1!J52&gt;0,Sheet1!J52," ")</f>
        <v xml:space="preserve"> </v>
      </c>
      <c r="J15" s="132" t="str">
        <f>IF(Sheet1!K52&gt;0,Sheet1!K52," ")</f>
        <v xml:space="preserve"> </v>
      </c>
      <c r="K15" s="133" t="str">
        <f>IF(Sheet1!L52&gt;0,Sheet1!L52," ")</f>
        <v xml:space="preserve"> </v>
      </c>
      <c r="L15" s="133" t="str">
        <f>IF(Sheet1!M52&gt;0,Sheet1!M52," ")</f>
        <v xml:space="preserve"> </v>
      </c>
      <c r="M15" s="133" t="str">
        <f>IF(Sheet1!N52&gt;0,Sheet1!N52," ")</f>
        <v xml:space="preserve"> </v>
      </c>
      <c r="N15" s="133" t="str">
        <f>IF(Sheet1!O52&gt;0,Sheet1!O52," ")</f>
        <v xml:space="preserve"> </v>
      </c>
      <c r="O15" s="133" t="str">
        <f>IF(Sheet1!P52&gt;0,Sheet1!P52," ")</f>
        <v xml:space="preserve"> </v>
      </c>
      <c r="P15" s="133" t="str">
        <f>IF(Sheet1!Q52&gt;0,Sheet1!Q52," ")</f>
        <v xml:space="preserve"> </v>
      </c>
      <c r="Q15" s="133" t="str">
        <f>IF(Sheet1!R52&gt;0,Sheet1!R52," ")</f>
        <v xml:space="preserve"> </v>
      </c>
      <c r="R15" s="133" t="str">
        <f>IF(Sheet1!S52&gt;0,Sheet1!S52," ")</f>
        <v xml:space="preserve"> </v>
      </c>
      <c r="S15" s="133" t="str">
        <f>IF(Sheet1!T52&gt;0,Sheet1!T52," ")</f>
        <v xml:space="preserve"> </v>
      </c>
      <c r="T15" s="134" t="str">
        <f>IF(Sheet1!U52&gt;0,Sheet1!U52," ")</f>
        <v xml:space="preserve"> </v>
      </c>
    </row>
    <row r="16" spans="2:20" s="88" customFormat="1" ht="18" customHeight="1" thickBot="1">
      <c r="B16" s="90">
        <v>43739</v>
      </c>
      <c r="C16" s="132" t="str">
        <f>IF(Sheet1!D53&gt;0,Sheet1!D53," ")</f>
        <v xml:space="preserve"> </v>
      </c>
      <c r="D16" s="133" t="str">
        <f>IF(Sheet1!E53&gt;0,Sheet1!E53," ")</f>
        <v xml:space="preserve"> </v>
      </c>
      <c r="E16" s="133" t="str">
        <f>IF(Sheet1!F53&gt;0,Sheet1!F53," ")</f>
        <v xml:space="preserve"> </v>
      </c>
      <c r="F16" s="133" t="str">
        <f>IF(Sheet1!G53&gt;0,Sheet1!G53," ")</f>
        <v xml:space="preserve"> </v>
      </c>
      <c r="G16" s="133" t="str">
        <f>IF(Sheet1!H53&gt;0,Sheet1!H53," ")</f>
        <v xml:space="preserve"> </v>
      </c>
      <c r="H16" s="133" t="str">
        <f>IF(Sheet1!I53&gt;0,Sheet1!I53," ")</f>
        <v xml:space="preserve"> </v>
      </c>
      <c r="I16" s="134" t="str">
        <f>IF(Sheet1!J53&gt;0,Sheet1!J53," ")</f>
        <v xml:space="preserve"> </v>
      </c>
      <c r="J16" s="132" t="str">
        <f>IF(Sheet1!K53&gt;0,Sheet1!K53," ")</f>
        <v xml:space="preserve"> </v>
      </c>
      <c r="K16" s="133" t="str">
        <f>IF(Sheet1!L53&gt;0,Sheet1!L53," ")</f>
        <v xml:space="preserve"> </v>
      </c>
      <c r="L16" s="133" t="str">
        <f>IF(Sheet1!M53&gt;0,Sheet1!M53," ")</f>
        <v xml:space="preserve"> </v>
      </c>
      <c r="M16" s="133" t="str">
        <f>IF(Sheet1!N53&gt;0,Sheet1!N53," ")</f>
        <v xml:space="preserve"> </v>
      </c>
      <c r="N16" s="133" t="str">
        <f>IF(Sheet1!O53&gt;0,Sheet1!O53," ")</f>
        <v xml:space="preserve"> </v>
      </c>
      <c r="O16" s="133" t="str">
        <f>IF(Sheet1!P53&gt;0,Sheet1!P53," ")</f>
        <v xml:space="preserve"> </v>
      </c>
      <c r="P16" s="133" t="str">
        <f>IF(Sheet1!Q53&gt;0,Sheet1!Q53," ")</f>
        <v xml:space="preserve"> </v>
      </c>
      <c r="Q16" s="133" t="str">
        <f>IF(Sheet1!R53&gt;0,Sheet1!R53," ")</f>
        <v xml:space="preserve"> </v>
      </c>
      <c r="R16" s="133" t="str">
        <f>IF(Sheet1!S53&gt;0,Sheet1!S53," ")</f>
        <v xml:space="preserve"> </v>
      </c>
      <c r="S16" s="133" t="str">
        <f>IF(Sheet1!T53&gt;0,Sheet1!T53," ")</f>
        <v xml:space="preserve"> </v>
      </c>
      <c r="T16" s="134" t="str">
        <f>IF(Sheet1!U53&gt;0,Sheet1!U53," ")</f>
        <v xml:space="preserve"> </v>
      </c>
    </row>
    <row r="17" spans="2:20" s="88" customFormat="1" ht="18" customHeight="1" thickBot="1">
      <c r="B17" s="90">
        <v>43770</v>
      </c>
      <c r="C17" s="132" t="str">
        <f>IF(Sheet1!D54&gt;0,Sheet1!D54," ")</f>
        <v xml:space="preserve"> </v>
      </c>
      <c r="D17" s="133" t="str">
        <f>IF(Sheet1!E54&gt;0,Sheet1!E54," ")</f>
        <v xml:space="preserve"> </v>
      </c>
      <c r="E17" s="133" t="str">
        <f>IF(Sheet1!F54&gt;0,Sheet1!F54," ")</f>
        <v xml:space="preserve"> </v>
      </c>
      <c r="F17" s="133" t="str">
        <f>IF(Sheet1!G54&gt;0,Sheet1!G54," ")</f>
        <v xml:space="preserve"> </v>
      </c>
      <c r="G17" s="133" t="str">
        <f>IF(Sheet1!H54&gt;0,Sheet1!H54," ")</f>
        <v xml:space="preserve"> </v>
      </c>
      <c r="H17" s="133" t="str">
        <f>IF(Sheet1!I54&gt;0,Sheet1!I54," ")</f>
        <v xml:space="preserve"> </v>
      </c>
      <c r="I17" s="134" t="str">
        <f>IF(Sheet1!J54&gt;0,Sheet1!J54," ")</f>
        <v xml:space="preserve"> </v>
      </c>
      <c r="J17" s="132" t="str">
        <f>IF(Sheet1!K54&gt;0,Sheet1!K54," ")</f>
        <v xml:space="preserve"> </v>
      </c>
      <c r="K17" s="133" t="str">
        <f>IF(Sheet1!L54&gt;0,Sheet1!L54," ")</f>
        <v xml:space="preserve"> </v>
      </c>
      <c r="L17" s="133" t="str">
        <f>IF(Sheet1!M54&gt;0,Sheet1!M54," ")</f>
        <v xml:space="preserve"> </v>
      </c>
      <c r="M17" s="133" t="str">
        <f>IF(Sheet1!N54&gt;0,Sheet1!N54," ")</f>
        <v xml:space="preserve"> </v>
      </c>
      <c r="N17" s="133" t="str">
        <f>IF(Sheet1!O54&gt;0,Sheet1!O54," ")</f>
        <v xml:space="preserve"> </v>
      </c>
      <c r="O17" s="133" t="str">
        <f>IF(Sheet1!P54&gt;0,Sheet1!P54," ")</f>
        <v xml:space="preserve"> </v>
      </c>
      <c r="P17" s="133" t="str">
        <f>IF(Sheet1!Q54&gt;0,Sheet1!Q54," ")</f>
        <v xml:space="preserve"> </v>
      </c>
      <c r="Q17" s="133" t="str">
        <f>IF(Sheet1!R54&gt;0,Sheet1!R54," ")</f>
        <v xml:space="preserve"> </v>
      </c>
      <c r="R17" s="133" t="str">
        <f>IF(Sheet1!S54&gt;0,Sheet1!S54," ")</f>
        <v xml:space="preserve"> </v>
      </c>
      <c r="S17" s="133" t="str">
        <f>IF(Sheet1!T54&gt;0,Sheet1!T54," ")</f>
        <v xml:space="preserve"> </v>
      </c>
      <c r="T17" s="134" t="str">
        <f>IF(Sheet1!U54&gt;0,Sheet1!U54," ")</f>
        <v xml:space="preserve"> </v>
      </c>
    </row>
    <row r="18" spans="2:20" s="88" customFormat="1" ht="18" customHeight="1" thickBot="1">
      <c r="B18" s="90">
        <v>43800</v>
      </c>
      <c r="C18" s="132" t="str">
        <f>IF(Sheet1!D55&gt;0,Sheet1!D55," ")</f>
        <v xml:space="preserve"> </v>
      </c>
      <c r="D18" s="133" t="str">
        <f>IF(Sheet1!E55&gt;0,Sheet1!E55," ")</f>
        <v xml:space="preserve"> </v>
      </c>
      <c r="E18" s="133" t="str">
        <f>IF(Sheet1!F55&gt;0,Sheet1!F55," ")</f>
        <v xml:space="preserve"> </v>
      </c>
      <c r="F18" s="133" t="str">
        <f>IF(Sheet1!G55&gt;0,Sheet1!G55," ")</f>
        <v xml:space="preserve"> </v>
      </c>
      <c r="G18" s="133" t="str">
        <f>IF(Sheet1!H55&gt;0,Sheet1!H55," ")</f>
        <v xml:space="preserve"> </v>
      </c>
      <c r="H18" s="133" t="str">
        <f>IF(Sheet1!I55&gt;0,Sheet1!I55," ")</f>
        <v xml:space="preserve"> </v>
      </c>
      <c r="I18" s="134" t="str">
        <f>IF(Sheet1!J55&gt;0,Sheet1!J55," ")</f>
        <v xml:space="preserve"> </v>
      </c>
      <c r="J18" s="132" t="str">
        <f>IF(Sheet1!K55&gt;0,Sheet1!K55," ")</f>
        <v xml:space="preserve"> </v>
      </c>
      <c r="K18" s="133" t="str">
        <f>IF(Sheet1!L55&gt;0,Sheet1!L55," ")</f>
        <v xml:space="preserve"> </v>
      </c>
      <c r="L18" s="133" t="str">
        <f>IF(Sheet1!M55&gt;0,Sheet1!M55," ")</f>
        <v xml:space="preserve"> </v>
      </c>
      <c r="M18" s="133" t="str">
        <f>IF(Sheet1!N55&gt;0,Sheet1!N55," ")</f>
        <v xml:space="preserve"> </v>
      </c>
      <c r="N18" s="133" t="str">
        <f>IF(Sheet1!O55&gt;0,Sheet1!O55," ")</f>
        <v xml:space="preserve"> </v>
      </c>
      <c r="O18" s="133" t="str">
        <f>IF(Sheet1!P55&gt;0,Sheet1!P55," ")</f>
        <v xml:space="preserve"> </v>
      </c>
      <c r="P18" s="133" t="str">
        <f>IF(Sheet1!Q55&gt;0,Sheet1!Q55," ")</f>
        <v xml:space="preserve"> </v>
      </c>
      <c r="Q18" s="133" t="str">
        <f>IF(Sheet1!R55&gt;0,Sheet1!R55," ")</f>
        <v xml:space="preserve"> </v>
      </c>
      <c r="R18" s="133" t="str">
        <f>IF(Sheet1!S55&gt;0,Sheet1!S55," ")</f>
        <v xml:space="preserve"> </v>
      </c>
      <c r="S18" s="133" t="str">
        <f>IF(Sheet1!T55&gt;0,Sheet1!T55," ")</f>
        <v xml:space="preserve"> </v>
      </c>
      <c r="T18" s="134" t="str">
        <f>IF(Sheet1!U55&gt;0,Sheet1!U55," ")</f>
        <v xml:space="preserve"> </v>
      </c>
    </row>
    <row r="19" spans="2:20" s="88" customFormat="1" ht="18" customHeight="1" thickBot="1">
      <c r="B19" s="90">
        <v>43831</v>
      </c>
      <c r="C19" s="132" t="str">
        <f>IF(Sheet1!D56&gt;0,Sheet1!D56," ")</f>
        <v xml:space="preserve"> </v>
      </c>
      <c r="D19" s="133" t="str">
        <f>IF(Sheet1!E56&gt;0,Sheet1!E56," ")</f>
        <v xml:space="preserve"> </v>
      </c>
      <c r="E19" s="133" t="str">
        <f>IF(Sheet1!F56&gt;0,Sheet1!F56," ")</f>
        <v xml:space="preserve"> </v>
      </c>
      <c r="F19" s="133" t="str">
        <f>IF(Sheet1!G56&gt;0,Sheet1!G56," ")</f>
        <v xml:space="preserve"> </v>
      </c>
      <c r="G19" s="133" t="str">
        <f>IF(Sheet1!H56&gt;0,Sheet1!H56," ")</f>
        <v xml:space="preserve"> </v>
      </c>
      <c r="H19" s="133" t="str">
        <f>IF(Sheet1!I56&gt;0,Sheet1!I56," ")</f>
        <v xml:space="preserve"> </v>
      </c>
      <c r="I19" s="134" t="str">
        <f>IF(Sheet1!J56&gt;0,Sheet1!J56," ")</f>
        <v xml:space="preserve"> </v>
      </c>
      <c r="J19" s="132" t="str">
        <f>IF(Sheet1!K56&gt;0,Sheet1!K56," ")</f>
        <v xml:space="preserve"> </v>
      </c>
      <c r="K19" s="133" t="str">
        <f>IF(Sheet1!L56&gt;0,Sheet1!L56," ")</f>
        <v xml:space="preserve"> </v>
      </c>
      <c r="L19" s="133" t="str">
        <f>IF(Sheet1!M56&gt;0,Sheet1!M56," ")</f>
        <v xml:space="preserve"> </v>
      </c>
      <c r="M19" s="133" t="str">
        <f>IF(Sheet1!N56&gt;0,Sheet1!N56," ")</f>
        <v xml:space="preserve"> </v>
      </c>
      <c r="N19" s="133" t="str">
        <f>IF(Sheet1!O56&gt;0,Sheet1!O56," ")</f>
        <v xml:space="preserve"> </v>
      </c>
      <c r="O19" s="133" t="str">
        <f>IF(Sheet1!P56&gt;0,Sheet1!P56," ")</f>
        <v xml:space="preserve"> </v>
      </c>
      <c r="P19" s="133" t="str">
        <f>IF(Sheet1!Q56&gt;0,Sheet1!Q56," ")</f>
        <v xml:space="preserve"> </v>
      </c>
      <c r="Q19" s="133" t="str">
        <f>IF(Sheet1!R56&gt;0,Sheet1!R56," ")</f>
        <v xml:space="preserve"> </v>
      </c>
      <c r="R19" s="133" t="str">
        <f>IF(Sheet1!S56&gt;0,Sheet1!S56," ")</f>
        <v xml:space="preserve"> </v>
      </c>
      <c r="S19" s="133" t="str">
        <f>IF(Sheet1!T56&gt;0,Sheet1!T56," ")</f>
        <v xml:space="preserve"> </v>
      </c>
      <c r="T19" s="134" t="str">
        <f>IF(Sheet1!U56&gt;0,Sheet1!U56," ")</f>
        <v xml:space="preserve"> </v>
      </c>
    </row>
    <row r="20" spans="2:20" s="88" customFormat="1" ht="18" customHeight="1" thickBot="1">
      <c r="B20" s="90">
        <v>43862</v>
      </c>
      <c r="C20" s="132" t="str">
        <f>IF(Sheet1!D57&gt;0,Sheet1!D57," ")</f>
        <v xml:space="preserve"> </v>
      </c>
      <c r="D20" s="133" t="str">
        <f>IF(Sheet1!E57&gt;0,Sheet1!E57," ")</f>
        <v xml:space="preserve"> </v>
      </c>
      <c r="E20" s="133" t="str">
        <f>IF(Sheet1!F57&gt;0,Sheet1!F57," ")</f>
        <v xml:space="preserve"> </v>
      </c>
      <c r="F20" s="133" t="str">
        <f>IF(Sheet1!G57&gt;0,Sheet1!G57," ")</f>
        <v xml:space="preserve"> </v>
      </c>
      <c r="G20" s="133" t="str">
        <f>IF(Sheet1!H57&gt;0,Sheet1!H57," ")</f>
        <v xml:space="preserve"> </v>
      </c>
      <c r="H20" s="133" t="str">
        <f>IF(Sheet1!I57&gt;0,Sheet1!I57," ")</f>
        <v xml:space="preserve"> </v>
      </c>
      <c r="I20" s="134" t="str">
        <f>IF(Sheet1!J57&gt;0,Sheet1!J57," ")</f>
        <v xml:space="preserve"> </v>
      </c>
      <c r="J20" s="132" t="str">
        <f>IF(Sheet1!K57&gt;0,Sheet1!K57," ")</f>
        <v xml:space="preserve"> </v>
      </c>
      <c r="K20" s="133" t="str">
        <f>IF(Sheet1!L57&gt;0,Sheet1!L57," ")</f>
        <v xml:space="preserve"> </v>
      </c>
      <c r="L20" s="133" t="str">
        <f>IF(Sheet1!M57&gt;0,Sheet1!M57," ")</f>
        <v xml:space="preserve"> </v>
      </c>
      <c r="M20" s="133" t="str">
        <f>IF(Sheet1!N57&gt;0,Sheet1!N57," ")</f>
        <v xml:space="preserve"> </v>
      </c>
      <c r="N20" s="133" t="str">
        <f>IF(Sheet1!O57&gt;0,Sheet1!O57," ")</f>
        <v xml:space="preserve"> </v>
      </c>
      <c r="O20" s="133" t="str">
        <f>IF(Sheet1!P57&gt;0,Sheet1!P57," ")</f>
        <v xml:space="preserve"> </v>
      </c>
      <c r="P20" s="133" t="str">
        <f>IF(Sheet1!Q57&gt;0,Sheet1!Q57," ")</f>
        <v xml:space="preserve"> </v>
      </c>
      <c r="Q20" s="133" t="str">
        <f>IF(Sheet1!R57&gt;0,Sheet1!R57," ")</f>
        <v xml:space="preserve"> </v>
      </c>
      <c r="R20" s="133" t="str">
        <f>IF(Sheet1!S57&gt;0,Sheet1!S57," ")</f>
        <v xml:space="preserve"> </v>
      </c>
      <c r="S20" s="133" t="str">
        <f>IF(Sheet1!T57&gt;0,Sheet1!T57," ")</f>
        <v xml:space="preserve"> </v>
      </c>
      <c r="T20" s="134" t="str">
        <f>IF(Sheet1!U57&gt;0,Sheet1!U57," ")</f>
        <v xml:space="preserve"> </v>
      </c>
    </row>
    <row r="21" spans="2:20" s="88" customFormat="1" ht="24.95" customHeight="1" thickBot="1">
      <c r="B21" s="8" t="s">
        <v>171</v>
      </c>
      <c r="C21" s="132" t="str">
        <f>IF(Sheet1!D58&gt;0,Sheet1!D58," ")</f>
        <v xml:space="preserve"> </v>
      </c>
      <c r="D21" s="133" t="str">
        <f>IF(Sheet1!E58&gt;0,Sheet1!E58," ")</f>
        <v xml:space="preserve"> </v>
      </c>
      <c r="E21" s="133" t="str">
        <f>IF(Sheet1!F58&gt;0,Sheet1!F58," ")</f>
        <v xml:space="preserve"> </v>
      </c>
      <c r="F21" s="133" t="str">
        <f>IF(Sheet1!G58&gt;0,Sheet1!G58," ")</f>
        <v xml:space="preserve"> </v>
      </c>
      <c r="G21" s="133" t="str">
        <f>IF(Sheet1!H58&gt;0,Sheet1!H58," ")</f>
        <v xml:space="preserve"> </v>
      </c>
      <c r="H21" s="133" t="str">
        <f>IF(Sheet1!I58&gt;0,Sheet1!I58," ")</f>
        <v xml:space="preserve"> </v>
      </c>
      <c r="I21" s="134" t="str">
        <f>IF(Sheet1!J58&gt;0,Sheet1!J58," ")</f>
        <v xml:space="preserve"> </v>
      </c>
      <c r="J21" s="132" t="str">
        <f>IF(Sheet1!K58&gt;0,Sheet1!K58," ")</f>
        <v xml:space="preserve"> </v>
      </c>
      <c r="K21" s="133" t="str">
        <f>IF(Sheet1!L58&gt;0,Sheet1!L58," ")</f>
        <v xml:space="preserve"> </v>
      </c>
      <c r="L21" s="133" t="str">
        <f>IF(Sheet1!M58&gt;0,Sheet1!M58," ")</f>
        <v xml:space="preserve"> </v>
      </c>
      <c r="M21" s="133" t="str">
        <f>IF(Sheet1!N58&gt;0,Sheet1!N58," ")</f>
        <v xml:space="preserve"> </v>
      </c>
      <c r="N21" s="133" t="str">
        <f>IF(Sheet1!O58&gt;0,Sheet1!O58," ")</f>
        <v xml:space="preserve"> </v>
      </c>
      <c r="O21" s="133" t="str">
        <f>IF(Sheet1!P58&gt;0,Sheet1!P58," ")</f>
        <v xml:space="preserve"> </v>
      </c>
      <c r="P21" s="133" t="str">
        <f>IF(Sheet1!Q58&gt;0,Sheet1!Q58," ")</f>
        <v xml:space="preserve"> </v>
      </c>
      <c r="Q21" s="133" t="str">
        <f>IF(Sheet1!R58&gt;0,Sheet1!R58," ")</f>
        <v xml:space="preserve"> </v>
      </c>
      <c r="R21" s="133" t="str">
        <f>IF(Sheet1!S58&gt;0,Sheet1!S58," ")</f>
        <v xml:space="preserve"> </v>
      </c>
      <c r="S21" s="133" t="str">
        <f>IF(Sheet1!T58&gt;0,Sheet1!T58," ")</f>
        <v xml:space="preserve"> </v>
      </c>
      <c r="T21" s="134" t="str">
        <f>IF(Sheet1!U58&gt;0,Sheet1!U58," ")</f>
        <v xml:space="preserve"> </v>
      </c>
    </row>
    <row r="22" spans="2:20" s="88" customFormat="1" ht="24.95" customHeight="1" thickBot="1">
      <c r="B22" s="8" t="s">
        <v>172</v>
      </c>
      <c r="C22" s="132" t="str">
        <f>IF(Sheet1!D59&gt;0,Sheet1!D59," ")</f>
        <v xml:space="preserve"> </v>
      </c>
      <c r="D22" s="133" t="str">
        <f>IF(Sheet1!E59&gt;0,Sheet1!E59," ")</f>
        <v xml:space="preserve"> </v>
      </c>
      <c r="E22" s="133" t="str">
        <f>IF(Sheet1!F59&gt;0,Sheet1!F59," ")</f>
        <v xml:space="preserve"> </v>
      </c>
      <c r="F22" s="133" t="str">
        <f>IF(Sheet1!G59&gt;0,Sheet1!G59," ")</f>
        <v xml:space="preserve"> </v>
      </c>
      <c r="G22" s="133" t="str">
        <f>IF(Sheet1!H59&gt;0,Sheet1!H59," ")</f>
        <v xml:space="preserve"> </v>
      </c>
      <c r="H22" s="133" t="str">
        <f>IF(Sheet1!I59&gt;0,Sheet1!I59," ")</f>
        <v xml:space="preserve"> </v>
      </c>
      <c r="I22" s="134" t="str">
        <f>IF(Sheet1!J59&gt;0,Sheet1!J59," ")</f>
        <v xml:space="preserve"> </v>
      </c>
      <c r="J22" s="132" t="str">
        <f>IF(Sheet1!K59&gt;0,Sheet1!K59," ")</f>
        <v xml:space="preserve"> </v>
      </c>
      <c r="K22" s="133" t="str">
        <f>IF(Sheet1!L59&gt;0,Sheet1!L59," ")</f>
        <v xml:space="preserve"> </v>
      </c>
      <c r="L22" s="133" t="str">
        <f>IF(Sheet1!M59&gt;0,Sheet1!M59," ")</f>
        <v xml:space="preserve"> </v>
      </c>
      <c r="M22" s="133" t="str">
        <f>IF(Sheet1!N59&gt;0,Sheet1!N59," ")</f>
        <v xml:space="preserve"> </v>
      </c>
      <c r="N22" s="133" t="str">
        <f>IF(Sheet1!O59&gt;0,Sheet1!O59," ")</f>
        <v xml:space="preserve"> </v>
      </c>
      <c r="O22" s="133" t="str">
        <f>IF(Sheet1!P59&gt;0,Sheet1!P59," ")</f>
        <v xml:space="preserve"> </v>
      </c>
      <c r="P22" s="133" t="str">
        <f>IF(Sheet1!Q59&gt;0,Sheet1!Q59," ")</f>
        <v xml:space="preserve"> </v>
      </c>
      <c r="Q22" s="133" t="str">
        <f>IF(Sheet1!R59&gt;0,Sheet1!R59," ")</f>
        <v xml:space="preserve"> </v>
      </c>
      <c r="R22" s="133" t="str">
        <f>IF(Sheet1!S59&gt;0,Sheet1!S59," ")</f>
        <v xml:space="preserve"> </v>
      </c>
      <c r="S22" s="207" t="str">
        <f>IF(Sheet1!T59&gt;0,Sheet1!T59," ")</f>
        <v xml:space="preserve"> </v>
      </c>
      <c r="T22" s="134" t="str">
        <f>IF(Sheet1!U59&gt;0,Sheet1!U59," ")</f>
        <v xml:space="preserve"> </v>
      </c>
    </row>
    <row r="23" spans="2:20" s="88" customFormat="1" ht="18" customHeight="1" thickBot="1">
      <c r="B23" s="91" t="s">
        <v>14</v>
      </c>
      <c r="C23" s="132" t="str">
        <f>IF(Sheet1!D60&gt;0,Sheet1!D60," ")</f>
        <v xml:space="preserve"> </v>
      </c>
      <c r="D23" s="133" t="str">
        <f>IF(Sheet1!E60&gt;0,Sheet1!E60," ")</f>
        <v xml:space="preserve"> </v>
      </c>
      <c r="E23" s="133" t="str">
        <f>IF(Sheet1!F60&gt;0,Sheet1!F60," ")</f>
        <v xml:space="preserve"> </v>
      </c>
      <c r="F23" s="133" t="str">
        <f>IF(Sheet1!G60&gt;0,Sheet1!G60," ")</f>
        <v xml:space="preserve"> </v>
      </c>
      <c r="G23" s="133" t="str">
        <f>IF(Sheet1!H60&gt;0,Sheet1!H60," ")</f>
        <v xml:space="preserve"> </v>
      </c>
      <c r="H23" s="133" t="str">
        <f>IF(Sheet1!I60&gt;0,Sheet1!I60," ")</f>
        <v xml:space="preserve"> </v>
      </c>
      <c r="I23" s="134" t="str">
        <f>IF(Sheet1!J60&gt;0,Sheet1!J60," ")</f>
        <v xml:space="preserve"> </v>
      </c>
      <c r="J23" s="132" t="str">
        <f>IF(Sheet1!K60&gt;0,Sheet1!K60," ")</f>
        <v xml:space="preserve"> </v>
      </c>
      <c r="K23" s="133" t="str">
        <f>IF(Sheet1!L60&gt;0,Sheet1!L60," ")</f>
        <v xml:space="preserve"> </v>
      </c>
      <c r="L23" s="133" t="str">
        <f>IF(Sheet1!M60&gt;0,Sheet1!M60," ")</f>
        <v xml:space="preserve"> </v>
      </c>
      <c r="M23" s="133" t="str">
        <f>IF(Sheet1!N60&gt;0,Sheet1!N60," ")</f>
        <v xml:space="preserve"> </v>
      </c>
      <c r="N23" s="133" t="str">
        <f>IF(Sheet1!O60&gt;0,Sheet1!O60," ")</f>
        <v xml:space="preserve"> </v>
      </c>
      <c r="O23" s="133" t="str">
        <f>IF(Sheet1!P60&gt;0,Sheet1!P60," ")</f>
        <v xml:space="preserve"> </v>
      </c>
      <c r="P23" s="133" t="str">
        <f>IF(Sheet1!Q60&gt;0,Sheet1!Q60," ")</f>
        <v xml:space="preserve"> </v>
      </c>
      <c r="Q23" s="133" t="str">
        <f>IF(Sheet1!R60&gt;0,Sheet1!R60," ")</f>
        <v xml:space="preserve"> </v>
      </c>
      <c r="R23" s="206" t="str">
        <f>IF(Sheet1!S60&gt;0,Sheet1!S60," ")</f>
        <v xml:space="preserve"> </v>
      </c>
      <c r="S23" s="133" t="str">
        <f>IF(Sheet1!T60&gt;0,Sheet1!T60," ")</f>
        <v xml:space="preserve"> </v>
      </c>
      <c r="T23" s="134" t="str">
        <f>IF(Sheet1!U60&gt;0,Sheet1!U60," ")</f>
        <v xml:space="preserve"> </v>
      </c>
    </row>
    <row r="24" spans="2:20" s="88" customFormat="1" ht="18" customHeight="1" thickBot="1">
      <c r="B24" s="91" t="s">
        <v>92</v>
      </c>
      <c r="C24" s="132" t="str">
        <f>IF(Sheet1!D61&gt;0,Sheet1!D61," ")</f>
        <v xml:space="preserve"> </v>
      </c>
      <c r="D24" s="133" t="str">
        <f>IF(Sheet1!E61&gt;0,Sheet1!E61," ")</f>
        <v xml:space="preserve"> </v>
      </c>
      <c r="E24" s="133" t="str">
        <f>IF(Sheet1!F61&gt;0,Sheet1!F61," ")</f>
        <v xml:space="preserve"> </v>
      </c>
      <c r="F24" s="133" t="str">
        <f>IF(Sheet1!G61&gt;0,Sheet1!G61," ")</f>
        <v xml:space="preserve"> </v>
      </c>
      <c r="G24" s="133" t="str">
        <f>IF(Sheet1!H61&gt;0,Sheet1!H61," ")</f>
        <v xml:space="preserve"> </v>
      </c>
      <c r="H24" s="133" t="str">
        <f>IF(Sheet1!I61&gt;0,Sheet1!I61," ")</f>
        <v xml:space="preserve"> </v>
      </c>
      <c r="I24" s="134" t="str">
        <f>IF(Sheet1!J61&gt;0,Sheet1!J61," ")</f>
        <v xml:space="preserve"> </v>
      </c>
      <c r="J24" s="132" t="str">
        <f>IF(Sheet1!K61&gt;0,Sheet1!K61," ")</f>
        <v xml:space="preserve"> </v>
      </c>
      <c r="K24" s="133" t="str">
        <f>IF(Sheet1!L61&gt;0,Sheet1!L61," ")</f>
        <v xml:space="preserve"> </v>
      </c>
      <c r="L24" s="133" t="str">
        <f>IF(Sheet1!M61&gt;0,Sheet1!M61," ")</f>
        <v xml:space="preserve"> </v>
      </c>
      <c r="M24" s="133" t="str">
        <f>IF(Sheet1!N61&gt;0,Sheet1!N61," ")</f>
        <v xml:space="preserve"> </v>
      </c>
      <c r="N24" s="133" t="str">
        <f>IF(Sheet1!O61&gt;0,Sheet1!O61," ")</f>
        <v xml:space="preserve"> </v>
      </c>
      <c r="O24" s="133" t="str">
        <f>IF(Sheet1!P61&gt;0,Sheet1!P61," ")</f>
        <v xml:space="preserve"> </v>
      </c>
      <c r="P24" s="133" t="str">
        <f>IF(Sheet1!Q61&gt;0,Sheet1!Q61," ")</f>
        <v xml:space="preserve"> </v>
      </c>
      <c r="Q24" s="133" t="str">
        <f>IF(Sheet1!R61&gt;0,Sheet1!R61," ")</f>
        <v xml:space="preserve"> </v>
      </c>
      <c r="R24" s="133" t="str">
        <f>IF(Sheet1!S61&gt;0,Sheet1!S61," ")</f>
        <v xml:space="preserve"> </v>
      </c>
      <c r="S24" s="208" t="str">
        <f>IF(Sheet1!T61&gt;0,Sheet1!T61," ")</f>
        <v xml:space="preserve"> </v>
      </c>
      <c r="T24" s="134" t="str">
        <f>IF(Sheet1!U61&gt;0,Sheet1!U61," ")</f>
        <v xml:space="preserve"> </v>
      </c>
    </row>
    <row r="25" spans="2:20" s="88" customFormat="1" ht="24.95" customHeight="1" thickBot="1">
      <c r="B25" s="91" t="s">
        <v>15</v>
      </c>
      <c r="C25" s="135" t="str">
        <f>IF(Sheet1!D62&gt;0,Sheet1!D62," ")</f>
        <v xml:space="preserve"> </v>
      </c>
      <c r="D25" s="136" t="str">
        <f>IF(Sheet1!E62&gt;0,Sheet1!E62," ")</f>
        <v xml:space="preserve"> </v>
      </c>
      <c r="E25" s="136" t="str">
        <f>IF(Sheet1!F62&gt;0,Sheet1!F62," ")</f>
        <v xml:space="preserve"> </v>
      </c>
      <c r="F25" s="136" t="str">
        <f>IF(Sheet1!G62&gt;0,Sheet1!G62," ")</f>
        <v xml:space="preserve"> </v>
      </c>
      <c r="G25" s="136" t="str">
        <f>IF(Sheet1!H62&gt;0,Sheet1!H62," ")</f>
        <v xml:space="preserve"> </v>
      </c>
      <c r="H25" s="136" t="str">
        <f>IF(Sheet1!I62&gt;0,Sheet1!I62," ")</f>
        <v xml:space="preserve"> </v>
      </c>
      <c r="I25" s="137" t="str">
        <f>IF(Sheet1!J62&gt;0,Sheet1!J62," ")</f>
        <v xml:space="preserve"> </v>
      </c>
      <c r="J25" s="135" t="str">
        <f>IF(Sheet1!K62&gt;0,Sheet1!K62," ")</f>
        <v xml:space="preserve"> </v>
      </c>
      <c r="K25" s="136" t="str">
        <f>IF(Sheet1!L62&gt;0,Sheet1!L62," ")</f>
        <v xml:space="preserve"> </v>
      </c>
      <c r="L25" s="136" t="str">
        <f>IF(Sheet1!M62&gt;0,Sheet1!M62," ")</f>
        <v xml:space="preserve"> </v>
      </c>
      <c r="M25" s="136" t="str">
        <f>IF(Sheet1!N62&gt;0,Sheet1!N62," ")</f>
        <v xml:space="preserve"> </v>
      </c>
      <c r="N25" s="136" t="str">
        <f>IF(Sheet1!O62&gt;0,Sheet1!O62," ")</f>
        <v xml:space="preserve"> </v>
      </c>
      <c r="O25" s="136" t="str">
        <f>IF(Sheet1!P62&gt;0,Sheet1!P62," ")</f>
        <v xml:space="preserve"> </v>
      </c>
      <c r="P25" s="136" t="str">
        <f>IF(Sheet1!Q62&gt;0,Sheet1!Q62," ")</f>
        <v xml:space="preserve"> </v>
      </c>
      <c r="Q25" s="136" t="str">
        <f>IF(Sheet1!R62&gt;0,Sheet1!R62," ")</f>
        <v xml:space="preserve"> </v>
      </c>
      <c r="R25" s="136" t="str">
        <f>IF(Sheet1!S62&gt;0,Sheet1!S62," ")</f>
        <v xml:space="preserve"> </v>
      </c>
      <c r="S25" s="207" t="str">
        <f>IF(Sheet1!T62&gt;0,Sheet1!T62," ")</f>
        <v xml:space="preserve"> </v>
      </c>
      <c r="T25" s="137" t="str">
        <f>IF(Sheet1!U62&gt;0,Sheet1!U62," ")</f>
        <v xml:space="preserve"> </v>
      </c>
    </row>
    <row r="26" spans="2:20" s="88" customFormat="1" ht="18" customHeight="1" thickBot="1">
      <c r="B26" s="91" t="s">
        <v>16</v>
      </c>
      <c r="C26" s="138" t="str">
        <f>IF(Sheet1!D63&gt;0,Sheet1!D63," ")</f>
        <v xml:space="preserve"> </v>
      </c>
      <c r="D26" s="138" t="str">
        <f>IF(Sheet1!E63&gt;0,Sheet1!E63," ")</f>
        <v xml:space="preserve"> </v>
      </c>
      <c r="E26" s="138" t="str">
        <f>IF(Sheet1!F63&gt;0,Sheet1!F63," ")</f>
        <v xml:space="preserve"> </v>
      </c>
      <c r="F26" s="138" t="str">
        <f>IF(Sheet1!G63&gt;0,Sheet1!G63," ")</f>
        <v xml:space="preserve"> </v>
      </c>
      <c r="G26" s="138" t="str">
        <f>IF(Sheet1!H63&gt;0,Sheet1!H63," ")</f>
        <v xml:space="preserve"> </v>
      </c>
      <c r="H26" s="138" t="str">
        <f>IF(Sheet1!I63&gt;0,Sheet1!I63," ")</f>
        <v xml:space="preserve"> </v>
      </c>
      <c r="I26" s="138" t="str">
        <f>IF(Sheet1!J63&gt;0,Sheet1!J63," ")</f>
        <v xml:space="preserve"> </v>
      </c>
      <c r="J26" s="138" t="str">
        <f>IF(Sheet1!K63&gt;0,Sheet1!K63," ")</f>
        <v xml:space="preserve"> </v>
      </c>
      <c r="K26" s="138" t="str">
        <f>IF(Sheet1!L63&gt;0,Sheet1!L63," ")</f>
        <v xml:space="preserve"> </v>
      </c>
      <c r="L26" s="138" t="str">
        <f>IF(Sheet1!M63&gt;0,Sheet1!M63," ")</f>
        <v xml:space="preserve"> </v>
      </c>
      <c r="M26" s="138" t="str">
        <f>IF(Sheet1!N63&gt;0,Sheet1!N63," ")</f>
        <v xml:space="preserve"> </v>
      </c>
      <c r="N26" s="138" t="str">
        <f>IF(Sheet1!O63&gt;0,Sheet1!O63," ")</f>
        <v xml:space="preserve"> </v>
      </c>
      <c r="O26" s="138" t="str">
        <f>IF(Sheet1!P63&gt;0,Sheet1!P63," ")</f>
        <v xml:space="preserve"> </v>
      </c>
      <c r="P26" s="138" t="str">
        <f>IF(Sheet1!Q63&gt;0,Sheet1!Q63," ")</f>
        <v xml:space="preserve"> </v>
      </c>
      <c r="Q26" s="138" t="str">
        <f>IF(Sheet1!R63&gt;0,Sheet1!R63," ")</f>
        <v xml:space="preserve"> </v>
      </c>
      <c r="R26" s="138" t="str">
        <f>IF(Sheet1!S63&gt;0,Sheet1!S63," ")</f>
        <v xml:space="preserve"> </v>
      </c>
      <c r="S26" s="209" t="str">
        <f>IF(Sheet1!T63&gt;0,Sheet1!T63," ")</f>
        <v xml:space="preserve"> </v>
      </c>
      <c r="T26" s="137" t="str">
        <f>IF(Sheet1!U63&gt;0,Sheet1!U63," ")</f>
        <v xml:space="preserve"> </v>
      </c>
    </row>
    <row r="27" spans="2:20" s="88" customFormat="1" ht="18.75" customHeight="1">
      <c r="B27" s="92"/>
      <c r="C27" s="190"/>
      <c r="D27" s="191"/>
      <c r="E27" s="93"/>
      <c r="F27" s="190"/>
      <c r="H27" s="93"/>
      <c r="I27" s="191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2:20" ht="17.100000000000001" customHeight="1">
      <c r="B28" s="95" t="s">
        <v>111</v>
      </c>
      <c r="C28" s="96"/>
      <c r="D28" s="96"/>
      <c r="E28" s="96"/>
      <c r="F28" s="96"/>
      <c r="G28" s="96"/>
      <c r="H28" s="96"/>
      <c r="I28" s="97"/>
      <c r="J28" s="96" t="s">
        <v>95</v>
      </c>
      <c r="K28" s="98"/>
      <c r="L28" s="98"/>
      <c r="M28" s="98"/>
      <c r="N28" s="98"/>
      <c r="O28" s="98"/>
      <c r="P28" s="98"/>
      <c r="Q28" s="98"/>
      <c r="R28" s="98"/>
      <c r="S28" s="98"/>
    </row>
    <row r="29" spans="2:20" ht="17.100000000000001" customHeight="1">
      <c r="B29" s="94" t="str">
        <f>"Date     :  " &amp; (Sheet1!D41)</f>
        <v xml:space="preserve">Date     :  </v>
      </c>
      <c r="C29" s="99"/>
      <c r="D29" s="99"/>
      <c r="E29" s="99"/>
      <c r="F29" s="99"/>
      <c r="G29" s="99"/>
      <c r="H29" s="99"/>
      <c r="I29" s="99"/>
      <c r="J29" s="99" t="str">
        <f>"Designation  :  " &amp; UPPER(Sheet1!D16)</f>
        <v xml:space="preserve">Designation  :  </v>
      </c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20" ht="17.100000000000001" customHeight="1"/>
  </sheetData>
  <mergeCells count="25">
    <mergeCell ref="B2:T2"/>
    <mergeCell ref="B3:T3"/>
    <mergeCell ref="B4:T4"/>
    <mergeCell ref="T5:T7"/>
    <mergeCell ref="B1:S1"/>
    <mergeCell ref="I6:I7"/>
    <mergeCell ref="E6:E7"/>
    <mergeCell ref="F6:F7"/>
    <mergeCell ref="B6:B8"/>
    <mergeCell ref="C6:C7"/>
    <mergeCell ref="D6:D7"/>
    <mergeCell ref="G6:G7"/>
    <mergeCell ref="H6:H7"/>
    <mergeCell ref="C5:I5"/>
    <mergeCell ref="J5:S5"/>
    <mergeCell ref="J6:J7"/>
    <mergeCell ref="P6:P7"/>
    <mergeCell ref="R6:R7"/>
    <mergeCell ref="Q6:Q7"/>
    <mergeCell ref="S6:S7"/>
    <mergeCell ref="K6:K7"/>
    <mergeCell ref="L6:L7"/>
    <mergeCell ref="M6:M7"/>
    <mergeCell ref="N6:N7"/>
    <mergeCell ref="O6:O7"/>
  </mergeCells>
  <pageMargins left="0.19" right="0.2" top="0.37" bottom="0.25" header="0.31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PAGE 1 &amp; 2</vt:lpstr>
      <vt:lpstr>PAGE 3</vt:lpstr>
      <vt:lpstr>PAGE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</dc:creator>
  <cp:lastModifiedBy>Sankaran1972</cp:lastModifiedBy>
  <cp:lastPrinted>2020-01-17T16:37:18Z</cp:lastPrinted>
  <dcterms:created xsi:type="dcterms:W3CDTF">2011-12-26T16:23:21Z</dcterms:created>
  <dcterms:modified xsi:type="dcterms:W3CDTF">2020-01-27T07:33:00Z</dcterms:modified>
</cp:coreProperties>
</file>